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l_f\Documents\PALRAM\General Forms\"/>
    </mc:Choice>
  </mc:AlternateContent>
  <xr:revisionPtr revIDLastSave="0" documentId="13_ncr:1_{70C985AE-6947-4B90-900F-FDF58385DD9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Sheet1!$A$1:$V$42</definedName>
    <definedName name="Sunpal_10">Sheet1!$O$5:$O$32</definedName>
    <definedName name="Sunpal_18">Sheet1!$P$5:$P$32</definedName>
    <definedName name="Sunpal_20">Sheet1!$Q$5:$Q$32</definedName>
    <definedName name="Sunpal_8">Sheet1!$N$5:$N$32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9" i="1" l="1"/>
  <c r="H31" i="1" l="1"/>
  <c r="G31" i="1"/>
  <c r="G33" i="1"/>
  <c r="B42" i="1"/>
  <c r="B40" i="1"/>
  <c r="B38" i="1"/>
  <c r="B34" i="1"/>
  <c r="D33" i="1" s="1"/>
  <c r="B32" i="1"/>
  <c r="B30" i="1"/>
  <c r="B28" i="1"/>
  <c r="B26" i="1"/>
  <c r="B24" i="1"/>
  <c r="H33" i="1" l="1"/>
  <c r="I33" i="1" s="1"/>
  <c r="D29" i="1"/>
  <c r="C17" i="1"/>
  <c r="H17" i="1" l="1"/>
  <c r="H29" i="1" s="1"/>
  <c r="H41" i="1"/>
  <c r="D37" i="1"/>
  <c r="D41" i="1"/>
  <c r="D39" i="1"/>
  <c r="H27" i="1" l="1"/>
  <c r="H39" i="1"/>
  <c r="H37" i="1"/>
  <c r="D35" i="1"/>
  <c r="D21" i="1" l="1"/>
  <c r="G17" i="1"/>
  <c r="C36" i="1" l="1"/>
  <c r="C20" i="1"/>
  <c r="D19" i="1" s="1"/>
  <c r="H19" i="1"/>
  <c r="I29" i="1" l="1"/>
  <c r="H25" i="1" l="1"/>
  <c r="H23" i="1"/>
  <c r="H21" i="1"/>
  <c r="G19" i="1"/>
  <c r="H35" i="1" l="1"/>
  <c r="G25" i="1"/>
  <c r="G10" i="1"/>
  <c r="I31" i="1" l="1"/>
  <c r="C18" i="1"/>
  <c r="D23" i="1" l="1"/>
  <c r="D31" i="1"/>
  <c r="D27" i="1" l="1"/>
  <c r="D25" i="1"/>
  <c r="I19" i="1"/>
  <c r="I17" i="1"/>
  <c r="J17" i="1" s="1"/>
  <c r="I27" i="1" l="1"/>
</calcChain>
</file>

<file path=xl/sharedStrings.xml><?xml version="1.0" encoding="utf-8"?>
<sst xmlns="http://schemas.openxmlformats.org/spreadsheetml/2006/main" count="351" uniqueCount="110">
  <si>
    <t>#</t>
  </si>
  <si>
    <t>---</t>
  </si>
  <si>
    <t xml:space="preserve"> </t>
  </si>
  <si>
    <t>mm</t>
  </si>
  <si>
    <t>Color</t>
  </si>
  <si>
    <t>Structure Type
Metal/Wood</t>
  </si>
  <si>
    <t>Solar Ice 20%</t>
  </si>
  <si>
    <t>Solar Control 20%</t>
  </si>
  <si>
    <t>Sheet Color</t>
  </si>
  <si>
    <t>Structure Type</t>
  </si>
  <si>
    <t>Wood</t>
  </si>
  <si>
    <t>Metal</t>
  </si>
  <si>
    <t>System width</t>
  </si>
  <si>
    <t>Description</t>
  </si>
  <si>
    <t>Fixing Screw</t>
  </si>
  <si>
    <t>Head/Wall Flashing (Optional)</t>
  </si>
  <si>
    <t>Palram SAP#</t>
  </si>
  <si>
    <t>Drawing</t>
  </si>
  <si>
    <t>Unit</t>
  </si>
  <si>
    <t>Unit Length</t>
  </si>
  <si>
    <t>m (length)</t>
  </si>
  <si>
    <t>Piece</t>
  </si>
  <si>
    <t>Quantity</t>
  </si>
  <si>
    <t>Total Quantity</t>
  </si>
  <si>
    <t>Comments</t>
  </si>
  <si>
    <t>Palram SAP# are for 6m units</t>
  </si>
  <si>
    <t>Including 3% reserve</t>
  </si>
  <si>
    <t>System Type</t>
  </si>
  <si>
    <t>Installation Type</t>
  </si>
  <si>
    <t>Rafters</t>
  </si>
  <si>
    <t>Purlins</t>
  </si>
  <si>
    <t xml:space="preserve">Roof Length (m) Sloped </t>
  </si>
  <si>
    <t>Roof Width (m)</t>
  </si>
  <si>
    <t>Linear m</t>
  </si>
  <si>
    <t>SQM</t>
  </si>
  <si>
    <t>Supportive Structures Types</t>
  </si>
  <si>
    <t>Sunpal- BOQ Calculator</t>
  </si>
  <si>
    <t>8/600</t>
  </si>
  <si>
    <t>10/600</t>
  </si>
  <si>
    <t>18/1000</t>
  </si>
  <si>
    <t>20/1000</t>
  </si>
  <si>
    <t>Sunpal</t>
  </si>
  <si>
    <t>Clear</t>
  </si>
  <si>
    <t>Bronze 25%</t>
  </si>
  <si>
    <t>Grey 30%</t>
  </si>
  <si>
    <t>White Opal 25%</t>
  </si>
  <si>
    <t>White Ice 50%</t>
  </si>
  <si>
    <t>Green 50%</t>
  </si>
  <si>
    <t>Blue 50%</t>
  </si>
  <si>
    <t>Red 20%</t>
  </si>
  <si>
    <t>Purple 40%</t>
  </si>
  <si>
    <t>Orange 35%</t>
  </si>
  <si>
    <t>Yellow 55%</t>
  </si>
  <si>
    <t>Aqua Green 14%</t>
  </si>
  <si>
    <t>Navy Blue 20%</t>
  </si>
  <si>
    <t>White / Bronze 10%</t>
  </si>
  <si>
    <t>White / Grey 10%</t>
  </si>
  <si>
    <t>White / Blue 10%</t>
  </si>
  <si>
    <t>White / Red 4%</t>
  </si>
  <si>
    <t>Bluish Breeze 34%</t>
  </si>
  <si>
    <t>Clear Diff+ 64%</t>
  </si>
  <si>
    <t>Bronze Diff+ 20%</t>
  </si>
  <si>
    <t>White Opal Diff+ 26%</t>
  </si>
  <si>
    <t>Green Diff+ 40%</t>
  </si>
  <si>
    <t>Blue Diff+ 40%</t>
  </si>
  <si>
    <t>Red Diff+ 20%</t>
  </si>
  <si>
    <t>Solar Ice Diff+ 20%</t>
  </si>
  <si>
    <t>Grey Diff+ 30%</t>
  </si>
  <si>
    <t>PC Joiner Color</t>
  </si>
  <si>
    <t>Bronze</t>
  </si>
  <si>
    <t>White Opal</t>
  </si>
  <si>
    <t>Grey</t>
  </si>
  <si>
    <t>Green</t>
  </si>
  <si>
    <t>Solar Ice</t>
  </si>
  <si>
    <t>Solar Control</t>
  </si>
  <si>
    <t>Blue</t>
  </si>
  <si>
    <t>PC Joiner</t>
  </si>
  <si>
    <t>Palram SAP# are for 12m units</t>
  </si>
  <si>
    <t>End Cap for PC Joiner</t>
  </si>
  <si>
    <t>T-Fastener</t>
  </si>
  <si>
    <t>T-Stopper</t>
  </si>
  <si>
    <t>Alu Sealing Strip</t>
  </si>
  <si>
    <t>Alu F Profile</t>
  </si>
  <si>
    <t>Type</t>
  </si>
  <si>
    <t>Aluminum Tape</t>
  </si>
  <si>
    <t>Breathing Tape</t>
  </si>
  <si>
    <t>Palram SAP# is for 33m Roll</t>
  </si>
  <si>
    <t>Palram SAP# is for 50m Roll</t>
  </si>
  <si>
    <t>4m long unit</t>
  </si>
  <si>
    <t>Grey 24%</t>
  </si>
  <si>
    <t>White Opal 20%</t>
  </si>
  <si>
    <t>White Ice 40%</t>
  </si>
  <si>
    <t>Green 38%</t>
  </si>
  <si>
    <t>Blue 36%</t>
  </si>
  <si>
    <t>Solar Ice 15%</t>
  </si>
  <si>
    <t>Solar Control 15%</t>
  </si>
  <si>
    <t>Clear Diff+ 33%</t>
  </si>
  <si>
    <t>White Opal Diff+ 20%</t>
  </si>
  <si>
    <t>Green Diff+ 25%</t>
  </si>
  <si>
    <t>Blue Diff+ 25%</t>
  </si>
  <si>
    <t>Red Diff+ 15%</t>
  </si>
  <si>
    <t>Solar Ice Diff+ 15%</t>
  </si>
  <si>
    <t>Bronze 20%</t>
  </si>
  <si>
    <t>Suntuf</t>
  </si>
  <si>
    <t>Sunglaze</t>
  </si>
  <si>
    <t>Sunlite</t>
  </si>
  <si>
    <t>Sunpal_8</t>
  </si>
  <si>
    <t>Sunpal_10</t>
  </si>
  <si>
    <t>Sunpal_18</t>
  </si>
  <si>
    <t>Sunpal_20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</si>
</sst>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3" x14ac:knownFonts="1">
    <font>
      <sz val="10"/>
      <name val="Arial"/>
      <charset val="177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rgb="FFFF0000"/>
      <name val="Arial"/>
      <family val="2"/>
    </font>
    <font>
      <b/>
      <sz val="18"/>
      <color indexed="10"/>
      <name val="Arial"/>
      <family val="2"/>
    </font>
    <font>
      <b/>
      <u/>
      <sz val="18"/>
      <name val="Arial"/>
      <family val="2"/>
    </font>
    <font>
      <b/>
      <sz val="12"/>
      <color indexed="10"/>
      <name val="Arial"/>
      <family val="2"/>
    </font>
    <font>
      <b/>
      <u/>
      <sz val="12"/>
      <color indexed="10"/>
      <name val="Arial"/>
      <family val="2"/>
    </font>
    <font>
      <b/>
      <sz val="9"/>
      <color indexed="10"/>
      <name val="Arial"/>
      <family val="2"/>
    </font>
    <font>
      <sz val="12"/>
      <name val="Arial"/>
      <family val="2"/>
    </font>
    <font>
      <b/>
      <u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 applyAlignment="1" applyProtection="1">
      <alignment horizontal="center" wrapText="1"/>
    </xf>
    <xf numFmtId="0" fontId="0" fillId="0" borderId="0" xfId="0" applyAlignment="1" applyProtection="1">
      <alignment wrapText="1"/>
    </xf>
    <xf numFmtId="0" fontId="1" fillId="2" borderId="1" xfId="0" applyFont="1" applyFill="1" applyBorder="1" applyAlignment="1" applyProtection="1">
      <alignment horizontal="center" wrapText="1"/>
    </xf>
    <xf numFmtId="0" fontId="1" fillId="2" borderId="2" xfId="0" applyFont="1" applyFill="1" applyBorder="1" applyAlignment="1" applyProtection="1">
      <alignment horizontal="center" wrapText="1"/>
    </xf>
    <xf numFmtId="0" fontId="0" fillId="0" borderId="3" xfId="0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wrapText="1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1" fontId="4" fillId="0" borderId="3" xfId="0" applyNumberFormat="1" applyFont="1" applyBorder="1" applyAlignment="1" applyProtection="1">
      <alignment horizontal="center" vertical="center" wrapText="1"/>
    </xf>
    <xf numFmtId="49" fontId="4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wrapText="1"/>
    </xf>
    <xf numFmtId="1" fontId="4" fillId="0" borderId="3" xfId="0" applyNumberFormat="1" applyFont="1" applyFill="1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wrapText="1"/>
    </xf>
    <xf numFmtId="0" fontId="3" fillId="0" borderId="3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wrapText="1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 readingOrder="1"/>
    </xf>
    <xf numFmtId="0" fontId="1" fillId="2" borderId="14" xfId="0" applyFont="1" applyFill="1" applyBorder="1" applyAlignment="1" applyProtection="1">
      <alignment horizontal="center" wrapText="1"/>
    </xf>
    <xf numFmtId="0" fontId="1" fillId="2" borderId="13" xfId="0" applyFont="1" applyFill="1" applyBorder="1" applyAlignment="1" applyProtection="1">
      <alignment horizont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center" wrapText="1"/>
    </xf>
    <xf numFmtId="0" fontId="3" fillId="0" borderId="0" xfId="0" applyFont="1" applyAlignment="1" applyProtection="1">
      <alignment horizontal="left" wrapText="1"/>
    </xf>
    <xf numFmtId="0" fontId="6" fillId="0" borderId="0" xfId="0" applyFont="1" applyBorder="1" applyAlignment="1" applyProtection="1">
      <alignment vertical="center" wrapText="1"/>
    </xf>
    <xf numFmtId="0" fontId="10" fillId="0" borderId="0" xfId="0" applyFont="1" applyBorder="1" applyAlignment="1" applyProtection="1">
      <alignment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 wrapText="1"/>
    </xf>
    <xf numFmtId="0" fontId="11" fillId="0" borderId="0" xfId="0" applyFont="1" applyBorder="1" applyAlignment="1" applyProtection="1">
      <alignment horizontal="left" wrapText="1"/>
    </xf>
    <xf numFmtId="1" fontId="3" fillId="0" borderId="3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vertical="center" wrapText="1"/>
    </xf>
    <xf numFmtId="0" fontId="3" fillId="0" borderId="0" xfId="0" applyFont="1"/>
    <xf numFmtId="0" fontId="3" fillId="0" borderId="3" xfId="0" applyFont="1" applyBorder="1" applyAlignment="1" applyProtection="1">
      <alignment wrapText="1"/>
    </xf>
    <xf numFmtId="0" fontId="0" fillId="0" borderId="3" xfId="0" applyBorder="1" applyAlignment="1" applyProtection="1">
      <alignment wrapText="1"/>
    </xf>
    <xf numFmtId="0" fontId="3" fillId="0" borderId="0" xfId="0" applyFont="1" applyBorder="1" applyAlignment="1" applyProtection="1">
      <alignment wrapText="1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164" fontId="3" fillId="0" borderId="0" xfId="0" applyNumberFormat="1" applyFont="1" applyBorder="1" applyAlignment="1" applyProtection="1">
      <alignment horizontal="center" wrapText="1" readingOrder="1"/>
    </xf>
    <xf numFmtId="164" fontId="0" fillId="0" borderId="0" xfId="0" applyNumberFormat="1" applyAlignment="1" applyProtection="1">
      <alignment wrapText="1"/>
    </xf>
    <xf numFmtId="2" fontId="0" fillId="0" borderId="7" xfId="0" quotePrefix="1" applyNumberFormat="1" applyBorder="1" applyAlignment="1" applyProtection="1">
      <alignment horizontal="center" vertical="center" wrapText="1"/>
    </xf>
    <xf numFmtId="2" fontId="0" fillId="0" borderId="6" xfId="0" quotePrefix="1" applyNumberForma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1" fontId="5" fillId="0" borderId="7" xfId="0" applyNumberFormat="1" applyFont="1" applyBorder="1" applyAlignment="1" applyProtection="1">
      <alignment horizontal="center" vertical="center" wrapText="1"/>
    </xf>
    <xf numFmtId="1" fontId="5" fillId="0" borderId="6" xfId="0" applyNumberFormat="1" applyFont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0" fillId="0" borderId="7" xfId="0" applyFill="1" applyBorder="1" applyAlignment="1" applyProtection="1">
      <alignment horizontal="center" vertical="center" wrapText="1"/>
    </xf>
    <xf numFmtId="0" fontId="0" fillId="0" borderId="6" xfId="0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164" fontId="0" fillId="0" borderId="7" xfId="0" applyNumberFormat="1" applyFill="1" applyBorder="1" applyAlignment="1" applyProtection="1">
      <alignment horizontal="center" vertical="center" wrapText="1"/>
    </xf>
    <xf numFmtId="164" fontId="0" fillId="0" borderId="6" xfId="0" applyNumberFormat="1" applyFill="1" applyBorder="1" applyAlignment="1" applyProtection="1">
      <alignment horizontal="center" vertical="center" wrapText="1"/>
    </xf>
    <xf numFmtId="1" fontId="5" fillId="0" borderId="7" xfId="0" applyNumberFormat="1" applyFont="1" applyFill="1" applyBorder="1" applyAlignment="1" applyProtection="1">
      <alignment horizontal="center" vertical="center" wrapText="1"/>
    </xf>
    <xf numFmtId="1" fontId="5" fillId="0" borderId="6" xfId="0" applyNumberFormat="1" applyFont="1" applyFill="1" applyBorder="1" applyAlignment="1" applyProtection="1">
      <alignment horizontal="center" vertical="center" wrapText="1"/>
    </xf>
    <xf numFmtId="2" fontId="0" fillId="0" borderId="7" xfId="0" quotePrefix="1" applyNumberFormat="1" applyFill="1" applyBorder="1" applyAlignment="1" applyProtection="1">
      <alignment horizontal="center" vertical="center" wrapText="1"/>
    </xf>
    <xf numFmtId="2" fontId="0" fillId="0" borderId="6" xfId="0" quotePrefix="1" applyNumberForma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wrapText="1"/>
    </xf>
    <xf numFmtId="0" fontId="1" fillId="2" borderId="12" xfId="0" applyFont="1" applyFill="1" applyBorder="1" applyAlignment="1" applyProtection="1">
      <alignment horizontal="center" wrapText="1"/>
    </xf>
    <xf numFmtId="0" fontId="1" fillId="2" borderId="4" xfId="0" applyFont="1" applyFill="1" applyBorder="1" applyAlignment="1" applyProtection="1">
      <alignment horizontal="center" wrapText="1"/>
    </xf>
    <xf numFmtId="2" fontId="0" fillId="0" borderId="7" xfId="0" applyNumberFormat="1" applyBorder="1" applyAlignment="1" applyProtection="1">
      <alignment horizontal="center" vertical="center" wrapText="1"/>
    </xf>
    <xf numFmtId="2" fontId="0" fillId="0" borderId="6" xfId="0" applyNumberFormat="1" applyBorder="1" applyAlignment="1" applyProtection="1">
      <alignment horizontal="center" vertical="center" wrapText="1"/>
    </xf>
    <xf numFmtId="164" fontId="0" fillId="0" borderId="7" xfId="0" applyNumberFormat="1" applyBorder="1" applyAlignment="1" applyProtection="1">
      <alignment horizontal="center" vertical="center" wrapText="1"/>
    </xf>
    <xf numFmtId="164" fontId="0" fillId="0" borderId="6" xfId="0" applyNumberFormat="1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0" fontId="4" fillId="3" borderId="13" xfId="0" applyFon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left" vertical="center" wrapText="1"/>
    </xf>
    <xf numFmtId="0" fontId="10" fillId="0" borderId="0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wrapText="1"/>
    </xf>
    <xf numFmtId="0" fontId="11" fillId="0" borderId="0" xfId="0" applyFont="1" applyBorder="1" applyAlignment="1" applyProtection="1">
      <alignment horizontal="left" wrapText="1"/>
    </xf>
    <xf numFmtId="0" fontId="1" fillId="2" borderId="1" xfId="0" applyFont="1" applyFill="1" applyBorder="1" applyAlignment="1" applyProtection="1">
      <alignment horizontal="center" wrapText="1"/>
    </xf>
    <xf numFmtId="0" fontId="1" fillId="2" borderId="15" xfId="0" applyFont="1" applyFill="1" applyBorder="1" applyAlignment="1" applyProtection="1">
      <alignment horizont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1" fontId="5" fillId="0" borderId="13" xfId="0" applyNumberFormat="1" applyFont="1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164" fontId="0" fillId="0" borderId="7" xfId="0" quotePrefix="1" applyNumberFormat="1" applyBorder="1" applyAlignment="1" applyProtection="1">
      <alignment horizontal="center" vertical="center" wrapText="1"/>
    </xf>
    <xf numFmtId="164" fontId="0" fillId="0" borderId="6" xfId="0" quotePrefix="1" applyNumberFormat="1" applyBorder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wrapText="1"/>
    </xf>
    <xf numFmtId="0" fontId="8" fillId="0" borderId="0" xfId="0" applyFont="1" applyBorder="1" applyAlignment="1" applyProtection="1">
      <alignment horizontal="left" vertical="top" wrapText="1"/>
    </xf>
    <xf numFmtId="0" fontId="10" fillId="0" borderId="0" xfId="0" applyFont="1" applyBorder="1" applyAlignment="1" applyProtection="1">
      <alignment horizontal="center" vertical="center" wrapText="1"/>
    </xf>
    <xf numFmtId="0" fontId="0" fillId="0" borderId="16" xfId="0" applyFill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165" fontId="5" fillId="0" borderId="7" xfId="0" applyNumberFormat="1" applyFont="1" applyFill="1" applyBorder="1" applyAlignment="1" applyProtection="1">
      <alignment horizontal="center" vertical="center" wrapText="1"/>
    </xf>
    <xf numFmtId="165" fontId="5" fillId="0" borderId="6" xfId="0" applyNumberFormat="1" applyFont="1" applyFill="1" applyBorder="1" applyAlignment="1" applyProtection="1">
      <alignment horizontal="center" vertical="center" wrapText="1"/>
    </xf>
    <xf numFmtId="165" fontId="5" fillId="0" borderId="7" xfId="0" applyNumberFormat="1" applyFont="1" applyBorder="1" applyAlignment="1" applyProtection="1">
      <alignment horizontal="center" vertical="center" wrapText="1"/>
    </xf>
    <xf numFmtId="165" fontId="5" fillId="0" borderId="6" xfId="0" applyNumberFormat="1" applyFont="1" applyBorder="1" applyAlignment="1" applyProtection="1">
      <alignment horizontal="center" vertical="center" wrapText="1"/>
    </xf>
  </cellXfs>
  <cellStyles count="1">
    <cellStyle name="Normal" xfId="0" builtinId="0"/>
  </cellStyles>
  <dxfs count="1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jpeg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670560</xdr:colOff>
      <xdr:row>40</xdr:row>
      <xdr:rowOff>30480</xdr:rowOff>
    </xdr:from>
    <xdr:to>
      <xdr:col>4</xdr:col>
      <xdr:colOff>1501140</xdr:colOff>
      <xdr:row>41</xdr:row>
      <xdr:rowOff>228599</xdr:rowOff>
    </xdr:to>
    <xdr:pic>
      <xdr:nvPicPr>
        <xdr:cNvPr id="2699" name="Picture 13">
          <a:extLst>
            <a:ext uri="{FF2B5EF4-FFF2-40B4-BE49-F238E27FC236}">
              <a16:creationId xmlns:a16="http://schemas.microsoft.com/office/drawing/2014/main" id="{88E22A9C-4081-45E6-8A04-FEDBEA45C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8660" y="8001000"/>
          <a:ext cx="83058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43543</xdr:colOff>
      <xdr:row>16</xdr:row>
      <xdr:rowOff>97972</xdr:rowOff>
    </xdr:from>
    <xdr:to>
      <xdr:col>4</xdr:col>
      <xdr:colOff>2220004</xdr:colOff>
      <xdr:row>17</xdr:row>
      <xdr:rowOff>201199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6818276-F915-470E-BD98-2FAA9ECC45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97086" y="3777343"/>
          <a:ext cx="2176461" cy="353599"/>
        </a:xfrm>
        <a:prstGeom prst="rect">
          <a:avLst/>
        </a:prstGeom>
      </xdr:spPr>
    </xdr:pic>
    <xdr:clientData/>
  </xdr:twoCellAnchor>
  <xdr:twoCellAnchor editAs="oneCell">
    <xdr:from>
      <xdr:col>4</xdr:col>
      <xdr:colOff>805543</xdr:colOff>
      <xdr:row>18</xdr:row>
      <xdr:rowOff>21771</xdr:rowOff>
    </xdr:from>
    <xdr:to>
      <xdr:col>4</xdr:col>
      <xdr:colOff>1354183</xdr:colOff>
      <xdr:row>19</xdr:row>
      <xdr:rowOff>236219</xdr:rowOff>
    </xdr:to>
    <xdr:pic>
      <xdr:nvPicPr>
        <xdr:cNvPr id="20" name="Picture 9">
          <a:extLst>
            <a:ext uri="{FF2B5EF4-FFF2-40B4-BE49-F238E27FC236}">
              <a16:creationId xmlns:a16="http://schemas.microsoft.com/office/drawing/2014/main" id="{AD1DF059-99EE-482C-832D-7B25CD0DB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9086" y="4604657"/>
          <a:ext cx="54864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827314</xdr:colOff>
      <xdr:row>20</xdr:row>
      <xdr:rowOff>54427</xdr:rowOff>
    </xdr:from>
    <xdr:to>
      <xdr:col>4</xdr:col>
      <xdr:colOff>1314994</xdr:colOff>
      <xdr:row>21</xdr:row>
      <xdr:rowOff>238395</xdr:rowOff>
    </xdr:to>
    <xdr:pic>
      <xdr:nvPicPr>
        <xdr:cNvPr id="21" name="Picture 10">
          <a:extLst>
            <a:ext uri="{FF2B5EF4-FFF2-40B4-BE49-F238E27FC236}">
              <a16:creationId xmlns:a16="http://schemas.microsoft.com/office/drawing/2014/main" id="{0FEFD4D7-2753-4A29-BDFB-54F752B7D0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0857" y="5138056"/>
          <a:ext cx="487680" cy="434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849086</xdr:colOff>
      <xdr:row>22</xdr:row>
      <xdr:rowOff>43543</xdr:rowOff>
    </xdr:from>
    <xdr:to>
      <xdr:col>4</xdr:col>
      <xdr:colOff>1374866</xdr:colOff>
      <xdr:row>23</xdr:row>
      <xdr:rowOff>219892</xdr:rowOff>
    </xdr:to>
    <xdr:pic>
      <xdr:nvPicPr>
        <xdr:cNvPr id="22" name="Picture 11">
          <a:extLst>
            <a:ext uri="{FF2B5EF4-FFF2-40B4-BE49-F238E27FC236}">
              <a16:creationId xmlns:a16="http://schemas.microsoft.com/office/drawing/2014/main" id="{39E2DF25-EB15-461C-B52E-387D061593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2629" y="5627914"/>
          <a:ext cx="525780" cy="426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816428</xdr:colOff>
      <xdr:row>24</xdr:row>
      <xdr:rowOff>43543</xdr:rowOff>
    </xdr:from>
    <xdr:to>
      <xdr:col>4</xdr:col>
      <xdr:colOff>1365068</xdr:colOff>
      <xdr:row>26</xdr:row>
      <xdr:rowOff>0</xdr:rowOff>
    </xdr:to>
    <xdr:pic>
      <xdr:nvPicPr>
        <xdr:cNvPr id="23" name="Picture 12">
          <a:extLst>
            <a:ext uri="{FF2B5EF4-FFF2-40B4-BE49-F238E27FC236}">
              <a16:creationId xmlns:a16="http://schemas.microsoft.com/office/drawing/2014/main" id="{0F95E76D-31E7-4FC1-957D-A563929F2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9971" y="6128657"/>
          <a:ext cx="54864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805543</xdr:colOff>
      <xdr:row>26</xdr:row>
      <xdr:rowOff>76200</xdr:rowOff>
    </xdr:from>
    <xdr:to>
      <xdr:col>4</xdr:col>
      <xdr:colOff>1331323</xdr:colOff>
      <xdr:row>27</xdr:row>
      <xdr:rowOff>244929</xdr:rowOff>
    </xdr:to>
    <xdr:pic>
      <xdr:nvPicPr>
        <xdr:cNvPr id="24" name="Picture 14">
          <a:extLst>
            <a:ext uri="{FF2B5EF4-FFF2-40B4-BE49-F238E27FC236}">
              <a16:creationId xmlns:a16="http://schemas.microsoft.com/office/drawing/2014/main" id="{1C175A07-4BA9-4416-AB83-CCBC0B89A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9086" y="6662057"/>
          <a:ext cx="52578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783771</xdr:colOff>
      <xdr:row>28</xdr:row>
      <xdr:rowOff>54428</xdr:rowOff>
    </xdr:from>
    <xdr:to>
      <xdr:col>4</xdr:col>
      <xdr:colOff>1324791</xdr:colOff>
      <xdr:row>29</xdr:row>
      <xdr:rowOff>246017</xdr:rowOff>
    </xdr:to>
    <xdr:pic>
      <xdr:nvPicPr>
        <xdr:cNvPr id="25" name="Picture 34">
          <a:extLst>
            <a:ext uri="{FF2B5EF4-FFF2-40B4-BE49-F238E27FC236}">
              <a16:creationId xmlns:a16="http://schemas.microsoft.com/office/drawing/2014/main" id="{775F1093-8F04-4A20-B7B4-7402C9372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7314" y="7141028"/>
          <a:ext cx="54102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751114</xdr:colOff>
      <xdr:row>30</xdr:row>
      <xdr:rowOff>21772</xdr:rowOff>
    </xdr:from>
    <xdr:to>
      <xdr:col>4</xdr:col>
      <xdr:colOff>1261654</xdr:colOff>
      <xdr:row>31</xdr:row>
      <xdr:rowOff>213360</xdr:rowOff>
    </xdr:to>
    <xdr:pic>
      <xdr:nvPicPr>
        <xdr:cNvPr id="27" name="Picture 15">
          <a:extLst>
            <a:ext uri="{FF2B5EF4-FFF2-40B4-BE49-F238E27FC236}">
              <a16:creationId xmlns:a16="http://schemas.microsoft.com/office/drawing/2014/main" id="{89903905-112E-40F3-ACA5-DB6EA0CD8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4657" y="8109858"/>
          <a:ext cx="51054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674913</xdr:colOff>
      <xdr:row>34</xdr:row>
      <xdr:rowOff>54428</xdr:rowOff>
    </xdr:from>
    <xdr:to>
      <xdr:col>4</xdr:col>
      <xdr:colOff>1406433</xdr:colOff>
      <xdr:row>35</xdr:row>
      <xdr:rowOff>215537</xdr:rowOff>
    </xdr:to>
    <xdr:pic>
      <xdr:nvPicPr>
        <xdr:cNvPr id="28" name="Picture 13">
          <a:extLst>
            <a:ext uri="{FF2B5EF4-FFF2-40B4-BE49-F238E27FC236}">
              <a16:creationId xmlns:a16="http://schemas.microsoft.com/office/drawing/2014/main" id="{E64C6F26-EE30-4DFF-833E-9150EACC2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5400000">
          <a:off x="4688476" y="8483237"/>
          <a:ext cx="41148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726077</xdr:colOff>
      <xdr:row>36</xdr:row>
      <xdr:rowOff>21772</xdr:rowOff>
    </xdr:from>
    <xdr:to>
      <xdr:col>4</xdr:col>
      <xdr:colOff>1244237</xdr:colOff>
      <xdr:row>37</xdr:row>
      <xdr:rowOff>236222</xdr:rowOff>
    </xdr:to>
    <xdr:pic>
      <xdr:nvPicPr>
        <xdr:cNvPr id="29" name="Picture 16">
          <a:extLst>
            <a:ext uri="{FF2B5EF4-FFF2-40B4-BE49-F238E27FC236}">
              <a16:creationId xmlns:a16="http://schemas.microsoft.com/office/drawing/2014/main" id="{CC38536B-7A4B-4F99-B68C-34F0FF390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9620" y="8937172"/>
          <a:ext cx="51816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718457</xdr:colOff>
      <xdr:row>38</xdr:row>
      <xdr:rowOff>23949</xdr:rowOff>
    </xdr:from>
    <xdr:to>
      <xdr:col>4</xdr:col>
      <xdr:colOff>1289957</xdr:colOff>
      <xdr:row>39</xdr:row>
      <xdr:rowOff>238399</xdr:rowOff>
    </xdr:to>
    <xdr:pic>
      <xdr:nvPicPr>
        <xdr:cNvPr id="30" name="Picture 17">
          <a:extLst>
            <a:ext uri="{FF2B5EF4-FFF2-40B4-BE49-F238E27FC236}">
              <a16:creationId xmlns:a16="http://schemas.microsoft.com/office/drawing/2014/main" id="{67E4C2AF-52F8-4814-9364-3F2200B58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9440092"/>
          <a:ext cx="57150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744311</xdr:colOff>
      <xdr:row>4</xdr:row>
      <xdr:rowOff>28574</xdr:rowOff>
    </xdr:from>
    <xdr:to>
      <xdr:col>26</xdr:col>
      <xdr:colOff>5444</xdr:colOff>
      <xdr:row>9</xdr:row>
      <xdr:rowOff>314569</xdr:rowOff>
    </xdr:to>
    <xdr:grpSp>
      <xdr:nvGrpSpPr>
        <xdr:cNvPr id="32" name="Group 31">
          <a:extLst>
            <a:ext uri="{FF2B5EF4-FFF2-40B4-BE49-F238E27FC236}">
              <a16:creationId xmlns:a16="http://schemas.microsoft.com/office/drawing/2014/main" id="{77491869-84D4-4F71-9F7B-4BF3C618083C}"/>
            </a:ext>
          </a:extLst>
        </xdr:cNvPr>
        <xdr:cNvGrpSpPr/>
      </xdr:nvGrpSpPr>
      <xdr:grpSpPr>
        <a:xfrm>
          <a:off x="9746797" y="1051831"/>
          <a:ext cx="6968218" cy="1850272"/>
          <a:chOff x="1314450" y="981074"/>
          <a:chExt cx="10315575" cy="3286125"/>
        </a:xfrm>
      </xdr:grpSpPr>
      <xdr:pic>
        <xdr:nvPicPr>
          <xdr:cNvPr id="33" name="Picture 32">
            <a:extLst>
              <a:ext uri="{FF2B5EF4-FFF2-40B4-BE49-F238E27FC236}">
                <a16:creationId xmlns:a16="http://schemas.microsoft.com/office/drawing/2014/main" id="{4BDCFBDB-5EFF-4991-892B-1D5C751E6DC8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4314" t="3189" r="9409" b="6819"/>
          <a:stretch/>
        </xdr:blipFill>
        <xdr:spPr bwMode="auto">
          <a:xfrm>
            <a:off x="1314450" y="981074"/>
            <a:ext cx="4953000" cy="32861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4" name="Picture 33">
            <a:extLst>
              <a:ext uri="{FF2B5EF4-FFF2-40B4-BE49-F238E27FC236}">
                <a16:creationId xmlns:a16="http://schemas.microsoft.com/office/drawing/2014/main" id="{C5BF0839-909F-4140-B43E-51EF8939AAC6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4864" t="4653" r="9737" b="8942"/>
          <a:stretch/>
        </xdr:blipFill>
        <xdr:spPr bwMode="auto">
          <a:xfrm>
            <a:off x="6515100" y="981074"/>
            <a:ext cx="5114925" cy="328390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</xdr:col>
      <xdr:colOff>228600</xdr:colOff>
      <xdr:row>2</xdr:row>
      <xdr:rowOff>28576</xdr:rowOff>
    </xdr:from>
    <xdr:to>
      <xdr:col>5</xdr:col>
      <xdr:colOff>461282</xdr:colOff>
      <xdr:row>5</xdr:row>
      <xdr:rowOff>257176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58BFCA3E-BD8A-4140-915A-F708A5EA14D7}"/>
            </a:ext>
          </a:extLst>
        </xdr:cNvPr>
        <xdr:cNvSpPr txBox="1"/>
      </xdr:nvSpPr>
      <xdr:spPr>
        <a:xfrm>
          <a:off x="914400" y="514351"/>
          <a:ext cx="5671457" cy="1162050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l" rtl="0"/>
          <a:r>
            <a:rPr lang="en-US" sz="1600" b="1" u="sng">
              <a:solidFill>
                <a:srgbClr val="FF0000"/>
              </a:solidFill>
            </a:rPr>
            <a:t>Notes:</a:t>
          </a:r>
          <a:r>
            <a:rPr lang="en-US" sz="1600" u="sng">
              <a:solidFill>
                <a:srgbClr val="FF0000"/>
              </a:solidFill>
            </a:rPr>
            <a:t> </a:t>
          </a:r>
        </a:p>
        <a:p>
          <a:pPr marL="171450" indent="-171450" algn="l" rtl="0">
            <a:buFont typeface="Arial" panose="020B0604020202020204" pitchFamily="34" charset="0"/>
            <a:buChar char="•"/>
          </a:pPr>
          <a:r>
            <a:rPr lang="en-US" sz="1600">
              <a:solidFill>
                <a:srgbClr val="FF0000"/>
              </a:solidFill>
            </a:rPr>
            <a:t>The calculator is valid for sheet length up to 11.8m</a:t>
          </a:r>
        </a:p>
        <a:p>
          <a:pPr marL="171450" indent="-171450" algn="l" rtl="0">
            <a:buFont typeface="Arial" panose="020B0604020202020204" pitchFamily="34" charset="0"/>
            <a:buChar char="•"/>
          </a:pPr>
          <a:r>
            <a:rPr lang="en-US" sz="1600">
              <a:solidFill>
                <a:srgbClr val="FF0000"/>
              </a:solidFill>
            </a:rPr>
            <a:t>For</a:t>
          </a:r>
          <a:r>
            <a:rPr lang="en-US" sz="1600" baseline="0">
              <a:solidFill>
                <a:srgbClr val="FF0000"/>
              </a:solidFill>
            </a:rPr>
            <a:t> Rafter installation T-fasteners are calculated each 750mm (loads up to 120 kg/sqm)</a:t>
          </a:r>
          <a:endParaRPr lang="en-US" sz="1600">
            <a:solidFill>
              <a:srgbClr val="FF0000"/>
            </a:solidFill>
          </a:endParaRPr>
        </a:p>
      </xdr:txBody>
    </xdr:sp>
    <xdr:clientData/>
  </xdr:twoCellAnchor>
  <xdr:oneCellAnchor>
    <xdr:from>
      <xdr:col>4</xdr:col>
      <xdr:colOff>751114</xdr:colOff>
      <xdr:row>32</xdr:row>
      <xdr:rowOff>21772</xdr:rowOff>
    </xdr:from>
    <xdr:ext cx="510540" cy="439239"/>
    <xdr:pic>
      <xdr:nvPicPr>
        <xdr:cNvPr id="35" name="Picture 15">
          <a:extLst>
            <a:ext uri="{FF2B5EF4-FFF2-40B4-BE49-F238E27FC236}">
              <a16:creationId xmlns:a16="http://schemas.microsoft.com/office/drawing/2014/main" id="{0C0837D0-3D8F-467F-9CFD-FE8ADF1CE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8739" y="8070397"/>
          <a:ext cx="510540" cy="439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6"/>
  <sheetViews>
    <sheetView showGridLines="0" tabSelected="1" zoomScale="70" zoomScaleNormal="70" workbookViewId="0">
      <selection activeCell="H3" sqref="H3"/>
    </sheetView>
  </sheetViews>
  <sheetFormatPr defaultColWidth="9.109375" defaultRowHeight="13.2" x14ac:dyDescent="0.25"/>
  <cols>
    <col min="1" max="1" width="10" style="2" customWidth="1"/>
    <col min="2" max="2" width="13" style="2" customWidth="1"/>
    <col min="3" max="3" width="20.109375" style="2" customWidth="1"/>
    <col min="4" max="4" width="13" style="2" customWidth="1"/>
    <col min="5" max="5" width="33.109375" style="2" customWidth="1"/>
    <col min="6" max="6" width="10" style="2" customWidth="1"/>
    <col min="7" max="7" width="17.5546875" style="2" customWidth="1"/>
    <col min="8" max="8" width="14.21875" style="2" customWidth="1"/>
    <col min="9" max="10" width="13.88671875" style="2" customWidth="1"/>
    <col min="11" max="11" width="21.109375" style="2" customWidth="1"/>
    <col min="12" max="12" width="9.109375" style="2" customWidth="1"/>
    <col min="13" max="13" width="13.88671875" style="2" hidden="1" customWidth="1"/>
    <col min="14" max="17" width="19.77734375" style="2" hidden="1" customWidth="1"/>
    <col min="18" max="18" width="11.88671875" style="2" hidden="1" customWidth="1"/>
    <col min="19" max="19" width="15.77734375" style="2" hidden="1" customWidth="1"/>
    <col min="20" max="20" width="14.6640625" style="2" hidden="1" customWidth="1"/>
    <col min="21" max="21" width="9.109375" style="2" customWidth="1"/>
    <col min="22" max="16384" width="9.109375" style="2"/>
  </cols>
  <sheetData>
    <row r="1" spans="1:23" ht="22.8" x14ac:dyDescent="0.4">
      <c r="A1" s="71" t="s">
        <v>36</v>
      </c>
      <c r="B1" s="71"/>
      <c r="C1" s="71"/>
      <c r="D1" s="71"/>
      <c r="E1" s="71"/>
      <c r="F1" s="71"/>
      <c r="G1" s="71"/>
      <c r="H1" s="71"/>
      <c r="I1" s="71"/>
      <c r="J1" s="1"/>
    </row>
    <row r="2" spans="1:23" ht="15.6" x14ac:dyDescent="0.3">
      <c r="K2" s="95" t="s">
        <v>35</v>
      </c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</row>
    <row r="3" spans="1:23" ht="26.4" x14ac:dyDescent="0.25">
      <c r="B3" s="32"/>
      <c r="C3" s="26"/>
      <c r="D3" s="26"/>
      <c r="E3" s="26"/>
      <c r="G3" s="20" t="s">
        <v>31</v>
      </c>
      <c r="H3" s="8"/>
      <c r="M3" s="16" t="s">
        <v>9</v>
      </c>
      <c r="N3" s="16"/>
      <c r="O3" s="16"/>
      <c r="P3" s="16"/>
      <c r="Q3" s="16"/>
      <c r="R3" s="16" t="s">
        <v>27</v>
      </c>
      <c r="S3" s="16" t="s">
        <v>12</v>
      </c>
      <c r="T3" s="2" t="s">
        <v>68</v>
      </c>
    </row>
    <row r="4" spans="1:23" ht="15.6" x14ac:dyDescent="0.3">
      <c r="B4" s="96"/>
      <c r="C4" s="96"/>
      <c r="D4" s="96"/>
      <c r="E4" s="96"/>
      <c r="G4" s="20" t="s">
        <v>32</v>
      </c>
      <c r="H4" s="8"/>
      <c r="J4" s="95" t="s">
        <v>29</v>
      </c>
      <c r="K4" s="95"/>
      <c r="M4" s="16" t="s">
        <v>10</v>
      </c>
      <c r="N4" s="34" t="s">
        <v>106</v>
      </c>
      <c r="O4" s="34" t="s">
        <v>107</v>
      </c>
      <c r="P4" s="34" t="s">
        <v>108</v>
      </c>
      <c r="Q4" s="34" t="s">
        <v>109</v>
      </c>
      <c r="R4" s="2" t="s">
        <v>37</v>
      </c>
      <c r="S4" s="2" t="s">
        <v>29</v>
      </c>
      <c r="T4" s="2" t="s">
        <v>42</v>
      </c>
      <c r="V4" s="95" t="s">
        <v>30</v>
      </c>
      <c r="W4" s="95"/>
    </row>
    <row r="5" spans="1:23" ht="31.95" customHeight="1" x14ac:dyDescent="0.25">
      <c r="B5" s="81"/>
      <c r="C5" s="81"/>
      <c r="D5" s="81"/>
      <c r="E5" s="81"/>
      <c r="G5" s="20" t="s">
        <v>27</v>
      </c>
      <c r="H5" s="37"/>
      <c r="M5" s="16" t="s">
        <v>11</v>
      </c>
      <c r="N5" s="34" t="s">
        <v>42</v>
      </c>
      <c r="O5" s="34" t="s">
        <v>42</v>
      </c>
      <c r="P5" s="34" t="s">
        <v>42</v>
      </c>
      <c r="Q5" s="34" t="s">
        <v>42</v>
      </c>
      <c r="R5" s="2" t="s">
        <v>38</v>
      </c>
      <c r="S5" s="2" t="s">
        <v>30</v>
      </c>
      <c r="T5" s="2" t="s">
        <v>69</v>
      </c>
    </row>
    <row r="6" spans="1:23" ht="31.95" customHeight="1" x14ac:dyDescent="0.3">
      <c r="B6" s="83"/>
      <c r="C6" s="84"/>
      <c r="D6" s="84"/>
      <c r="E6" s="84"/>
      <c r="G6" s="20" t="s">
        <v>8</v>
      </c>
      <c r="H6" s="8"/>
      <c r="M6" s="16"/>
      <c r="N6" s="34" t="s">
        <v>43</v>
      </c>
      <c r="O6" s="34" t="s">
        <v>43</v>
      </c>
      <c r="P6" s="34" t="s">
        <v>102</v>
      </c>
      <c r="Q6" s="34" t="s">
        <v>102</v>
      </c>
      <c r="R6" s="16" t="s">
        <v>39</v>
      </c>
      <c r="T6" s="2" t="s">
        <v>70</v>
      </c>
    </row>
    <row r="7" spans="1:23" ht="31.95" customHeight="1" x14ac:dyDescent="0.3">
      <c r="B7" s="29"/>
      <c r="C7" s="30"/>
      <c r="D7" s="30"/>
      <c r="E7" s="30"/>
      <c r="G7" s="20" t="s">
        <v>68</v>
      </c>
      <c r="H7" s="8"/>
      <c r="M7" s="16"/>
      <c r="N7" s="34" t="s">
        <v>44</v>
      </c>
      <c r="O7" s="34" t="s">
        <v>44</v>
      </c>
      <c r="P7" s="34" t="s">
        <v>89</v>
      </c>
      <c r="Q7" s="34" t="s">
        <v>89</v>
      </c>
      <c r="R7" s="2" t="s">
        <v>40</v>
      </c>
      <c r="T7" s="2" t="s">
        <v>71</v>
      </c>
    </row>
    <row r="8" spans="1:23" ht="26.4" x14ac:dyDescent="0.25">
      <c r="B8" s="27"/>
      <c r="C8" s="82"/>
      <c r="D8" s="82"/>
      <c r="E8" s="82"/>
      <c r="G8" s="20" t="s">
        <v>5</v>
      </c>
      <c r="H8" s="10"/>
      <c r="N8" s="34" t="s">
        <v>45</v>
      </c>
      <c r="O8" s="34" t="s">
        <v>45</v>
      </c>
      <c r="P8" s="34" t="s">
        <v>90</v>
      </c>
      <c r="Q8" s="34" t="s">
        <v>90</v>
      </c>
      <c r="S8" s="16"/>
      <c r="T8" s="2" t="s">
        <v>72</v>
      </c>
    </row>
    <row r="9" spans="1:23" ht="13.2" customHeight="1" x14ac:dyDescent="0.25">
      <c r="B9" s="97"/>
      <c r="C9" s="97"/>
      <c r="D9" s="97"/>
      <c r="E9" s="97"/>
      <c r="G9" s="20" t="s">
        <v>28</v>
      </c>
      <c r="H9" s="8"/>
      <c r="N9" s="34" t="s">
        <v>46</v>
      </c>
      <c r="O9" s="34" t="s">
        <v>46</v>
      </c>
      <c r="P9" s="34" t="s">
        <v>91</v>
      </c>
      <c r="Q9" s="34" t="s">
        <v>91</v>
      </c>
      <c r="S9" s="16"/>
      <c r="T9" s="2" t="s">
        <v>75</v>
      </c>
    </row>
    <row r="10" spans="1:23" x14ac:dyDescent="0.25">
      <c r="B10" s="97"/>
      <c r="C10" s="97"/>
      <c r="D10" s="97"/>
      <c r="E10" s="97"/>
      <c r="G10" s="20" t="str">
        <f>IF(H9="Rafters","N/A","Enter Purlin Distance (m)")</f>
        <v>Enter Purlin Distance (m)</v>
      </c>
      <c r="H10" s="8"/>
      <c r="N10" s="34" t="s">
        <v>47</v>
      </c>
      <c r="O10" s="34" t="s">
        <v>47</v>
      </c>
      <c r="P10" s="34" t="s">
        <v>92</v>
      </c>
      <c r="Q10" s="34" t="s">
        <v>92</v>
      </c>
      <c r="S10" s="16"/>
      <c r="T10" s="2" t="s">
        <v>73</v>
      </c>
    </row>
    <row r="11" spans="1:23" ht="13.8" customHeight="1" x14ac:dyDescent="0.25">
      <c r="C11" s="26"/>
      <c r="D11" s="26"/>
      <c r="E11" s="26"/>
      <c r="N11" s="34" t="s">
        <v>48</v>
      </c>
      <c r="O11" s="34" t="s">
        <v>48</v>
      </c>
      <c r="P11" s="34" t="s">
        <v>93</v>
      </c>
      <c r="Q11" s="34" t="s">
        <v>93</v>
      </c>
      <c r="S11" s="16"/>
      <c r="T11" s="2" t="s">
        <v>74</v>
      </c>
    </row>
    <row r="12" spans="1:23" x14ac:dyDescent="0.25">
      <c r="C12" s="18"/>
      <c r="D12" s="18"/>
      <c r="E12" s="18"/>
      <c r="G12" s="39"/>
      <c r="N12" s="34" t="s">
        <v>49</v>
      </c>
      <c r="O12" s="34" t="s">
        <v>49</v>
      </c>
      <c r="P12" s="34" t="s">
        <v>49</v>
      </c>
      <c r="Q12" s="34" t="s">
        <v>49</v>
      </c>
    </row>
    <row r="13" spans="1:23" x14ac:dyDescent="0.25">
      <c r="G13" s="24"/>
      <c r="N13" s="34" t="s">
        <v>50</v>
      </c>
      <c r="O13" s="34" t="s">
        <v>50</v>
      </c>
      <c r="P13" s="34" t="s">
        <v>50</v>
      </c>
      <c r="Q13" s="34" t="s">
        <v>50</v>
      </c>
    </row>
    <row r="14" spans="1:23" x14ac:dyDescent="0.25">
      <c r="G14" s="38"/>
      <c r="H14" s="19"/>
      <c r="K14" s="25"/>
      <c r="N14" s="34" t="s">
        <v>51</v>
      </c>
      <c r="O14" s="34" t="s">
        <v>51</v>
      </c>
      <c r="P14" s="34" t="s">
        <v>51</v>
      </c>
      <c r="Q14" s="34" t="s">
        <v>51</v>
      </c>
    </row>
    <row r="15" spans="1:23" ht="13.8" thickBot="1" x14ac:dyDescent="0.3">
      <c r="B15" s="23"/>
      <c r="I15" s="72" t="s">
        <v>23</v>
      </c>
      <c r="J15" s="73"/>
      <c r="N15" s="34" t="s">
        <v>52</v>
      </c>
      <c r="O15" s="34" t="s">
        <v>52</v>
      </c>
      <c r="P15" s="34" t="s">
        <v>52</v>
      </c>
      <c r="Q15" s="34" t="s">
        <v>52</v>
      </c>
    </row>
    <row r="16" spans="1:23" ht="13.8" thickBot="1" x14ac:dyDescent="0.3">
      <c r="A16" s="3" t="s">
        <v>0</v>
      </c>
      <c r="B16" s="85" t="s">
        <v>13</v>
      </c>
      <c r="C16" s="86"/>
      <c r="D16" s="7" t="s">
        <v>16</v>
      </c>
      <c r="E16" s="4" t="s">
        <v>17</v>
      </c>
      <c r="F16" s="22" t="s">
        <v>18</v>
      </c>
      <c r="G16" s="22" t="s">
        <v>19</v>
      </c>
      <c r="H16" s="4" t="s">
        <v>22</v>
      </c>
      <c r="I16" s="21" t="s">
        <v>33</v>
      </c>
      <c r="J16" s="21" t="s">
        <v>34</v>
      </c>
      <c r="K16" s="4" t="s">
        <v>24</v>
      </c>
      <c r="N16" s="34" t="s">
        <v>53</v>
      </c>
      <c r="O16" s="34" t="s">
        <v>53</v>
      </c>
      <c r="P16" s="34" t="s">
        <v>53</v>
      </c>
      <c r="Q16" s="34" t="s">
        <v>53</v>
      </c>
    </row>
    <row r="17" spans="1:30" ht="19.95" customHeight="1" x14ac:dyDescent="0.25">
      <c r="A17" s="78">
        <v>1</v>
      </c>
      <c r="B17" s="15" t="s">
        <v>41</v>
      </c>
      <c r="C17" s="14">
        <f>IF(H5=0,0,IF(H5="Sunpal_8","8/600",IF(H5="Sunpal_10","10/600",IF(H5="Sunpal_18","18/1000","20/1000"))))</f>
        <v>0</v>
      </c>
      <c r="D17" s="79"/>
      <c r="E17" s="78"/>
      <c r="F17" s="42" t="s">
        <v>20</v>
      </c>
      <c r="G17" s="76">
        <f>H3</f>
        <v>0</v>
      </c>
      <c r="H17" s="91">
        <f>IF(H5=0,0,IF(OR(H5="Sunpal_8",H5="Sunpal_10"),ROUNDUP(H4/0.6,0),ROUNDUP(H4/1,0)))</f>
        <v>0</v>
      </c>
      <c r="I17" s="74">
        <f>G17*H17</f>
        <v>0</v>
      </c>
      <c r="J17" s="74">
        <f>IF(OR(H5="Sunpal_8",H5="Sunpal_10"),I17*0.6,I17*1)</f>
        <v>0</v>
      </c>
      <c r="K17" s="78"/>
      <c r="N17" s="34" t="s">
        <v>54</v>
      </c>
      <c r="O17" s="34" t="s">
        <v>54</v>
      </c>
      <c r="P17" s="34" t="s">
        <v>54</v>
      </c>
      <c r="Q17" s="34" t="s">
        <v>54</v>
      </c>
    </row>
    <row r="18" spans="1:30" ht="19.95" customHeight="1" x14ac:dyDescent="0.25">
      <c r="A18" s="66"/>
      <c r="B18" s="17" t="s">
        <v>4</v>
      </c>
      <c r="C18" s="5">
        <f>H6</f>
        <v>0</v>
      </c>
      <c r="D18" s="80"/>
      <c r="E18" s="66"/>
      <c r="F18" s="43"/>
      <c r="G18" s="77"/>
      <c r="H18" s="46"/>
      <c r="I18" s="75"/>
      <c r="J18" s="75"/>
      <c r="K18" s="66"/>
      <c r="N18" s="34" t="s">
        <v>55</v>
      </c>
      <c r="O18" s="34" t="s">
        <v>55</v>
      </c>
      <c r="P18" s="34" t="s">
        <v>55</v>
      </c>
      <c r="Q18" s="34" t="s">
        <v>55</v>
      </c>
    </row>
    <row r="19" spans="1:30" ht="19.95" customHeight="1" x14ac:dyDescent="0.25">
      <c r="A19" s="65">
        <v>2</v>
      </c>
      <c r="B19" s="63" t="s">
        <v>76</v>
      </c>
      <c r="C19" s="64"/>
      <c r="D19" s="69">
        <f>IF(C20=0,0,IF(C20="Clear","95636",IF(C20="Bronze","95793",IF(C20="White Opal","95791",IF(C20="Grey","95792",IF(C20="Green","95968",IF(C20="Blue","95794",IF(C20="Solar Ice","95796",IF(C20="Solar Control","95789",0)))))))))</f>
        <v>0</v>
      </c>
      <c r="E19" s="65"/>
      <c r="F19" s="42" t="s">
        <v>20</v>
      </c>
      <c r="G19" s="76">
        <f>G17</f>
        <v>0</v>
      </c>
      <c r="H19" s="45">
        <f>IF(H5=0,0,H17)</f>
        <v>0</v>
      </c>
      <c r="I19" s="74">
        <f>H19*G19</f>
        <v>0</v>
      </c>
      <c r="J19" s="40" t="s">
        <v>1</v>
      </c>
      <c r="K19" s="44" t="s">
        <v>77</v>
      </c>
      <c r="L19" s="98"/>
      <c r="N19" s="34" t="s">
        <v>56</v>
      </c>
      <c r="O19" s="34" t="s">
        <v>56</v>
      </c>
      <c r="P19" s="34" t="s">
        <v>56</v>
      </c>
      <c r="Q19" s="34" t="s">
        <v>56</v>
      </c>
    </row>
    <row r="20" spans="1:30" ht="19.95" customHeight="1" x14ac:dyDescent="0.25">
      <c r="A20" s="66"/>
      <c r="B20" s="28" t="s">
        <v>4</v>
      </c>
      <c r="C20" s="6">
        <f>H7</f>
        <v>0</v>
      </c>
      <c r="D20" s="70"/>
      <c r="E20" s="66"/>
      <c r="F20" s="43"/>
      <c r="G20" s="77"/>
      <c r="H20" s="46"/>
      <c r="I20" s="75"/>
      <c r="J20" s="41"/>
      <c r="K20" s="44"/>
      <c r="L20" s="98"/>
      <c r="N20" s="34" t="s">
        <v>57</v>
      </c>
      <c r="O20" s="34" t="s">
        <v>57</v>
      </c>
      <c r="P20" s="34" t="s">
        <v>57</v>
      </c>
      <c r="Q20" s="34" t="s">
        <v>57</v>
      </c>
      <c r="X20"/>
    </row>
    <row r="21" spans="1:30" ht="19.95" customHeight="1" x14ac:dyDescent="0.25">
      <c r="A21" s="65">
        <v>3</v>
      </c>
      <c r="B21" s="87" t="s">
        <v>78</v>
      </c>
      <c r="C21" s="88"/>
      <c r="D21" s="69">
        <f>IF(H5=0,0,95788)</f>
        <v>0</v>
      </c>
      <c r="E21" s="65"/>
      <c r="F21" s="42" t="s">
        <v>21</v>
      </c>
      <c r="G21" s="93" t="s">
        <v>1</v>
      </c>
      <c r="H21" s="45">
        <f>ROUNDUP(H19*2*1.03,0)</f>
        <v>0</v>
      </c>
      <c r="I21" s="40" t="s">
        <v>1</v>
      </c>
      <c r="J21" s="40" t="s">
        <v>1</v>
      </c>
      <c r="K21" s="44" t="s">
        <v>26</v>
      </c>
      <c r="L21" s="98"/>
      <c r="N21" s="34" t="s">
        <v>58</v>
      </c>
      <c r="O21" s="34" t="s">
        <v>58</v>
      </c>
      <c r="P21" s="34" t="s">
        <v>58</v>
      </c>
      <c r="Q21" s="34" t="s">
        <v>58</v>
      </c>
    </row>
    <row r="22" spans="1:30" ht="19.95" customHeight="1" x14ac:dyDescent="0.25">
      <c r="A22" s="66"/>
      <c r="B22" s="89"/>
      <c r="C22" s="90"/>
      <c r="D22" s="70"/>
      <c r="E22" s="66"/>
      <c r="F22" s="43"/>
      <c r="G22" s="77"/>
      <c r="H22" s="46"/>
      <c r="I22" s="41"/>
      <c r="J22" s="41"/>
      <c r="K22" s="44"/>
      <c r="L22" s="98"/>
      <c r="N22" s="34" t="s">
        <v>6</v>
      </c>
      <c r="O22" s="34" t="s">
        <v>6</v>
      </c>
      <c r="P22" s="34" t="s">
        <v>94</v>
      </c>
      <c r="Q22" s="34" t="s">
        <v>94</v>
      </c>
    </row>
    <row r="23" spans="1:30" ht="19.95" customHeight="1" x14ac:dyDescent="0.25">
      <c r="A23" s="65">
        <v>4</v>
      </c>
      <c r="B23" s="63" t="s">
        <v>79</v>
      </c>
      <c r="C23" s="64"/>
      <c r="D23" s="67">
        <f>IF(B24=0,0,IF(B24=8,95786,IF(B24=10,95787,IF(B24=18,95902,97152))))</f>
        <v>0</v>
      </c>
      <c r="E23" s="65"/>
      <c r="F23" s="42" t="s">
        <v>21</v>
      </c>
      <c r="G23" s="93" t="s">
        <v>1</v>
      </c>
      <c r="H23" s="57">
        <f>ROUNDUP((IF(H9=0,0,IF(H9="Purlins",ROUNDDOWN(H3/H10,0)*H19,ROUNDDOWN(H3/0.75,0)*H19)))*1.03,0)</f>
        <v>0</v>
      </c>
      <c r="I23" s="40" t="s">
        <v>1</v>
      </c>
      <c r="J23" s="40" t="s">
        <v>1</v>
      </c>
      <c r="K23" s="44" t="s">
        <v>26</v>
      </c>
      <c r="L23" s="12"/>
      <c r="N23" s="35" t="s">
        <v>7</v>
      </c>
      <c r="O23" s="35" t="s">
        <v>7</v>
      </c>
      <c r="P23" s="34" t="s">
        <v>95</v>
      </c>
      <c r="Q23" s="34" t="s">
        <v>95</v>
      </c>
    </row>
    <row r="24" spans="1:30" ht="19.95" customHeight="1" x14ac:dyDescent="0.25">
      <c r="A24" s="66"/>
      <c r="B24" s="9">
        <f>IF($H$5=0,0,IF($H$5="Sunpal_8",8,IF($H$5="Sunpal_10",10,IF($H$5="Sunpal_18",18,20))))</f>
        <v>0</v>
      </c>
      <c r="C24" s="6" t="s">
        <v>3</v>
      </c>
      <c r="D24" s="68"/>
      <c r="E24" s="66"/>
      <c r="F24" s="43"/>
      <c r="G24" s="77"/>
      <c r="H24" s="58"/>
      <c r="I24" s="41"/>
      <c r="J24" s="41"/>
      <c r="K24" s="44"/>
      <c r="N24" s="35" t="s">
        <v>59</v>
      </c>
      <c r="O24" s="35" t="s">
        <v>59</v>
      </c>
      <c r="P24" s="35" t="s">
        <v>59</v>
      </c>
      <c r="Q24" s="35" t="s">
        <v>59</v>
      </c>
    </row>
    <row r="25" spans="1:30" ht="19.95" customHeight="1" x14ac:dyDescent="0.25">
      <c r="A25" s="65">
        <v>5</v>
      </c>
      <c r="B25" s="63" t="s">
        <v>80</v>
      </c>
      <c r="C25" s="64"/>
      <c r="D25" s="67">
        <f>IF(B26=0,0,IF(B26=8,95893,IF(B26=10,95892,IF(B26=18,95901,97153))))</f>
        <v>0</v>
      </c>
      <c r="E25" s="65"/>
      <c r="F25" s="42" t="s">
        <v>21</v>
      </c>
      <c r="G25" s="93" t="str">
        <f>G21</f>
        <v>---</v>
      </c>
      <c r="H25" s="57">
        <f>ROUNDUP(H19*1.03,0)</f>
        <v>0</v>
      </c>
      <c r="I25" s="40" t="s">
        <v>1</v>
      </c>
      <c r="J25" s="40" t="s">
        <v>1</v>
      </c>
      <c r="K25" s="44" t="s">
        <v>26</v>
      </c>
      <c r="N25" s="35" t="s">
        <v>60</v>
      </c>
      <c r="O25" s="35" t="s">
        <v>60</v>
      </c>
      <c r="P25" s="34" t="s">
        <v>96</v>
      </c>
      <c r="Q25" s="34" t="s">
        <v>96</v>
      </c>
      <c r="AD25"/>
    </row>
    <row r="26" spans="1:30" ht="19.95" customHeight="1" x14ac:dyDescent="0.25">
      <c r="A26" s="66"/>
      <c r="B26" s="9">
        <f>IF($H$5=0,0,IF($H$5="Sunpal_8",8,IF($H$5="Sunpal_10",10,IF($H$5="Sunpal_18",18,20))))</f>
        <v>0</v>
      </c>
      <c r="C26" s="6" t="s">
        <v>3</v>
      </c>
      <c r="D26" s="68"/>
      <c r="E26" s="66"/>
      <c r="F26" s="43"/>
      <c r="G26" s="94"/>
      <c r="H26" s="58"/>
      <c r="I26" s="41"/>
      <c r="J26" s="41"/>
      <c r="K26" s="44"/>
      <c r="N26" s="35" t="s">
        <v>61</v>
      </c>
      <c r="O26" s="35" t="s">
        <v>61</v>
      </c>
      <c r="P26" s="35" t="s">
        <v>61</v>
      </c>
      <c r="Q26" s="35" t="s">
        <v>61</v>
      </c>
    </row>
    <row r="27" spans="1:30" ht="19.95" customHeight="1" x14ac:dyDescent="0.25">
      <c r="A27" s="65">
        <v>6</v>
      </c>
      <c r="B27" s="63" t="s">
        <v>81</v>
      </c>
      <c r="C27" s="64"/>
      <c r="D27" s="67">
        <f>IF(B28=0,0,IF(B28=8,96819,IF(B28=10,96820,IF(B28=18,96690,97264))))</f>
        <v>0</v>
      </c>
      <c r="E27" s="65" t="s">
        <v>2</v>
      </c>
      <c r="F27" s="42" t="s">
        <v>20</v>
      </c>
      <c r="G27" s="93">
        <v>6</v>
      </c>
      <c r="H27" s="45">
        <f>IF(OR(H5="Sunpal_8",H5="Sunpal_10"),ROUNDUP(H17*0.6/6,0),ROUNDUP(H17/6,0))</f>
        <v>0</v>
      </c>
      <c r="I27" s="74">
        <f>H27*G27</f>
        <v>0</v>
      </c>
      <c r="J27" s="40" t="s">
        <v>1</v>
      </c>
      <c r="K27" s="44" t="s">
        <v>25</v>
      </c>
      <c r="N27" s="35" t="s">
        <v>62</v>
      </c>
      <c r="O27" s="35" t="s">
        <v>62</v>
      </c>
      <c r="P27" s="34" t="s">
        <v>97</v>
      </c>
      <c r="Q27" s="34" t="s">
        <v>97</v>
      </c>
    </row>
    <row r="28" spans="1:30" ht="19.95" customHeight="1" x14ac:dyDescent="0.25">
      <c r="A28" s="66"/>
      <c r="B28" s="9">
        <f>IF($H$5=0,0,IF($H$5="Sunpal_8",8,IF($H$5="Sunpal_10",10,IF($H$5="Sunpal_18",18,20))))</f>
        <v>0</v>
      </c>
      <c r="C28" s="6" t="s">
        <v>3</v>
      </c>
      <c r="D28" s="68"/>
      <c r="E28" s="66"/>
      <c r="F28" s="43"/>
      <c r="G28" s="94"/>
      <c r="H28" s="46"/>
      <c r="I28" s="75"/>
      <c r="J28" s="41"/>
      <c r="K28" s="44"/>
      <c r="N28" s="35" t="s">
        <v>63</v>
      </c>
      <c r="O28" s="35" t="s">
        <v>63</v>
      </c>
      <c r="P28" s="34" t="s">
        <v>98</v>
      </c>
      <c r="Q28" s="34" t="s">
        <v>98</v>
      </c>
    </row>
    <row r="29" spans="1:30" ht="19.95" customHeight="1" x14ac:dyDescent="0.25">
      <c r="A29" s="65">
        <v>7</v>
      </c>
      <c r="B29" s="63" t="str">
        <f>IF(OR(H5="Sunpal_8",H5="Sunpal_10"),"PC U Profile","Alu U Profile")</f>
        <v>Alu U Profile</v>
      </c>
      <c r="C29" s="64"/>
      <c r="D29" s="67">
        <f>IF(B28=0,0,IF(B28=8,95993,IF(B28=10,92662,IF(B28=18,97017,98237))))</f>
        <v>0</v>
      </c>
      <c r="E29" s="65" t="s">
        <v>2</v>
      </c>
      <c r="F29" s="42" t="s">
        <v>20</v>
      </c>
      <c r="G29" s="93">
        <v>6</v>
      </c>
      <c r="H29" s="45">
        <f>IF(OR(H5="Sunpal_8",H5="Sunpal_10"),ROUNDUP(H17*0.6/6,0),ROUNDUP(H17/6,0))</f>
        <v>0</v>
      </c>
      <c r="I29" s="74">
        <f>IF(H29="N/A","N/A",H29*G29)</f>
        <v>0</v>
      </c>
      <c r="J29" s="40" t="s">
        <v>1</v>
      </c>
      <c r="K29" s="44" t="s">
        <v>25</v>
      </c>
      <c r="N29" s="35" t="s">
        <v>64</v>
      </c>
      <c r="O29" s="35" t="s">
        <v>64</v>
      </c>
      <c r="P29" s="34" t="s">
        <v>99</v>
      </c>
      <c r="Q29" s="34" t="s">
        <v>99</v>
      </c>
    </row>
    <row r="30" spans="1:30" ht="19.95" customHeight="1" x14ac:dyDescent="0.25">
      <c r="A30" s="66"/>
      <c r="B30" s="9">
        <f>IF($H$5=0,0,IF($H$5="Sunpal_8",8,IF($H$5="Sunpal_10",10,IF($H$5="Sunpal_18",18,20))))</f>
        <v>0</v>
      </c>
      <c r="C30" s="6" t="s">
        <v>3</v>
      </c>
      <c r="D30" s="68"/>
      <c r="E30" s="66"/>
      <c r="F30" s="43"/>
      <c r="G30" s="94"/>
      <c r="H30" s="46"/>
      <c r="I30" s="75"/>
      <c r="J30" s="41"/>
      <c r="K30" s="44"/>
      <c r="N30" s="35" t="s">
        <v>65</v>
      </c>
      <c r="O30" s="35" t="s">
        <v>65</v>
      </c>
      <c r="P30" s="34" t="s">
        <v>100</v>
      </c>
      <c r="Q30" s="34" t="s">
        <v>100</v>
      </c>
    </row>
    <row r="31" spans="1:30" ht="19.95" customHeight="1" x14ac:dyDescent="0.25">
      <c r="A31" s="51">
        <v>8</v>
      </c>
      <c r="B31" s="47" t="s">
        <v>82</v>
      </c>
      <c r="C31" s="48"/>
      <c r="D31" s="49">
        <f>IF(B32=0,0,IF(B32=8,96817,IF(B32=10,96816,IF(B32=18,96818,98396))))</f>
        <v>0</v>
      </c>
      <c r="E31" s="51"/>
      <c r="F31" s="53" t="s">
        <v>20</v>
      </c>
      <c r="G31" s="55">
        <f>IF(H3=0,0,IF(H3&lt;=0.5,0.5,IF(AND(H3&gt;0.5,H3&lt;=1),1,IF(AND(H3&gt;1,H3&lt;=1.5),1.5,IF(AND(H3&gt;1.5,H3&lt;=2),2,IF(AND(H3&gt;2,H3&lt;=2.5),2.5, IF(AND(H3&gt;2.5,H3&lt;=3),3,IF(AND(H3&gt;3,H3&lt;=3.5),3.5,IF(AND(H3&gt;3.5,H3&lt;=4),4,IF(AND(H3&gt;4,H3&lt;=4.5),4.5,IF(AND(H3&gt;4.5,H3&lt;=5),5,6)))))))))))</f>
        <v>0</v>
      </c>
      <c r="H31" s="57">
        <f>IF(H3=0,0,IF(H3&lt;=10,2,4))</f>
        <v>0</v>
      </c>
      <c r="I31" s="59">
        <f>IF(G31="N/A","N/A",H31*G31)</f>
        <v>0</v>
      </c>
      <c r="J31" s="59" t="s">
        <v>1</v>
      </c>
      <c r="K31" s="61" t="s">
        <v>25</v>
      </c>
      <c r="L31" s="92"/>
      <c r="N31" s="35" t="s">
        <v>66</v>
      </c>
      <c r="O31" s="35" t="s">
        <v>66</v>
      </c>
      <c r="P31" s="34" t="s">
        <v>101</v>
      </c>
      <c r="Q31" s="34" t="s">
        <v>101</v>
      </c>
    </row>
    <row r="32" spans="1:30" ht="19.95" customHeight="1" x14ac:dyDescent="0.25">
      <c r="A32" s="52"/>
      <c r="B32" s="13">
        <f>IF($H$5=0,0,IF($H$5="Sunpal_8",8,IF($H$5="Sunpal_10",10,IF($H$5="Sunpal_18",18,20))))</f>
        <v>0</v>
      </c>
      <c r="C32" s="11" t="s">
        <v>3</v>
      </c>
      <c r="D32" s="50"/>
      <c r="E32" s="52"/>
      <c r="F32" s="54"/>
      <c r="G32" s="56"/>
      <c r="H32" s="58"/>
      <c r="I32" s="60"/>
      <c r="J32" s="60"/>
      <c r="K32" s="62"/>
      <c r="L32" s="92"/>
      <c r="N32" s="35" t="s">
        <v>67</v>
      </c>
      <c r="O32" s="35" t="s">
        <v>67</v>
      </c>
      <c r="P32" s="35" t="s">
        <v>67</v>
      </c>
      <c r="Q32" s="35" t="s">
        <v>67</v>
      </c>
    </row>
    <row r="33" spans="1:17" ht="19.95" customHeight="1" x14ac:dyDescent="0.25">
      <c r="A33" s="51">
        <v>9</v>
      </c>
      <c r="B33" s="47" t="s">
        <v>82</v>
      </c>
      <c r="C33" s="48"/>
      <c r="D33" s="49">
        <f>IF(B34=0,0,IF(B34=8,96817,IF(B34=10,96816,IF(B34=18,96818,98396))))</f>
        <v>0</v>
      </c>
      <c r="E33" s="51"/>
      <c r="F33" s="53" t="s">
        <v>20</v>
      </c>
      <c r="G33" s="55" t="str">
        <f>IF(AND((H3-6)&gt;0,(H3-6)&lt;=0.5),0.5,IF(AND((H3-6)&gt;0.5,(H3-6)&lt;=1),1,IF(AND((H3-6)&gt;1,(H3-6)&lt;=1.5),1.5,IF(AND((H3-6)&gt;1.5,(H3-6)&lt;=2),2,IF(AND((H3-6)&gt;2,(H3-6)&lt;=2.5),2.5,IF(AND((H3-6)&gt;2.5,(H3-6)&lt;=3),3,IF(AND((H3-6)&gt;3,(H3-6)&lt;=3.5),3.5,IF(AND((H3-6)&gt;3.5,(H3-6)&lt;=4),4,"N/A"))))))))</f>
        <v>N/A</v>
      </c>
      <c r="H33" s="57" t="str">
        <f>IF(G33="N/A","N/A",2)</f>
        <v>N/A</v>
      </c>
      <c r="I33" s="59" t="str">
        <f>IF(G33="N/A","N/A",H33*G33)</f>
        <v>N/A</v>
      </c>
      <c r="J33" s="59" t="s">
        <v>1</v>
      </c>
      <c r="K33" s="61" t="s">
        <v>25</v>
      </c>
      <c r="N33" s="36"/>
      <c r="O33" s="36"/>
      <c r="P33" s="36"/>
      <c r="Q33" s="36"/>
    </row>
    <row r="34" spans="1:17" ht="19.95" customHeight="1" x14ac:dyDescent="0.25">
      <c r="A34" s="52"/>
      <c r="B34" s="13">
        <f>IF($H$5=0,0,IF($H$5="Sunpal_8",8,IF($H$5="Sunpal_10",10,IF($H$5="Sunpal_18",18,20))))</f>
        <v>0</v>
      </c>
      <c r="C34" s="11" t="s">
        <v>3</v>
      </c>
      <c r="D34" s="50"/>
      <c r="E34" s="52"/>
      <c r="F34" s="54"/>
      <c r="G34" s="56"/>
      <c r="H34" s="58"/>
      <c r="I34" s="60"/>
      <c r="J34" s="60"/>
      <c r="K34" s="62"/>
      <c r="N34" s="36"/>
      <c r="O34" s="36"/>
      <c r="P34" s="36"/>
      <c r="Q34" s="36"/>
    </row>
    <row r="35" spans="1:17" s="12" customFormat="1" ht="19.95" customHeight="1" x14ac:dyDescent="0.25">
      <c r="A35" s="65">
        <v>10</v>
      </c>
      <c r="B35" s="63" t="s">
        <v>14</v>
      </c>
      <c r="C35" s="64"/>
      <c r="D35" s="49">
        <f>IF(H8=0,0,IF(H8="Metal",95931,98378))</f>
        <v>0</v>
      </c>
      <c r="E35" s="51"/>
      <c r="F35" s="42" t="s">
        <v>21</v>
      </c>
      <c r="G35" s="93" t="s">
        <v>1</v>
      </c>
      <c r="H35" s="57">
        <f>ROUNDUP((H23+H25)*2*1.03,0)</f>
        <v>0</v>
      </c>
      <c r="I35" s="59" t="s">
        <v>1</v>
      </c>
      <c r="J35" s="59" t="s">
        <v>1</v>
      </c>
      <c r="K35" s="99" t="s">
        <v>26</v>
      </c>
      <c r="N35" s="36"/>
      <c r="O35" s="36"/>
      <c r="P35" s="36"/>
      <c r="Q35" s="36"/>
    </row>
    <row r="36" spans="1:17" s="12" customFormat="1" ht="19.95" customHeight="1" x14ac:dyDescent="0.25">
      <c r="A36" s="66"/>
      <c r="B36" s="31" t="s">
        <v>83</v>
      </c>
      <c r="C36" s="11">
        <f>IF(H8=0,0,IF(H8="Wood","Hex Head 4.8x25mm","Hex Head 4.8x19mm"))</f>
        <v>0</v>
      </c>
      <c r="D36" s="50"/>
      <c r="E36" s="52"/>
      <c r="F36" s="43"/>
      <c r="G36" s="94"/>
      <c r="H36" s="58"/>
      <c r="I36" s="60"/>
      <c r="J36" s="60"/>
      <c r="K36" s="100"/>
      <c r="N36" s="36"/>
      <c r="O36" s="36"/>
      <c r="P36" s="36"/>
      <c r="Q36" s="36"/>
    </row>
    <row r="37" spans="1:17" s="12" customFormat="1" ht="19.95" customHeight="1" x14ac:dyDescent="0.25">
      <c r="A37" s="65">
        <v>11</v>
      </c>
      <c r="B37" s="63" t="s">
        <v>84</v>
      </c>
      <c r="C37" s="64"/>
      <c r="D37" s="49">
        <f>IF(H5=0,0,IF(OR(H5="Sunpal_8",H5="Sunpal_10"),95942,9016988))</f>
        <v>0</v>
      </c>
      <c r="E37" s="51"/>
      <c r="F37" s="42" t="s">
        <v>20</v>
      </c>
      <c r="G37" s="93" t="s">
        <v>1</v>
      </c>
      <c r="H37" s="101">
        <f>IF(H5=0,0,IF(OR(H5="Sunpal_8",H5="Sunpal_10"),ROUNDUP(H17*0.6,1),H17))</f>
        <v>0</v>
      </c>
      <c r="I37" s="59" t="s">
        <v>1</v>
      </c>
      <c r="J37" s="59" t="s">
        <v>1</v>
      </c>
      <c r="K37" s="99" t="s">
        <v>87</v>
      </c>
      <c r="N37" s="36"/>
      <c r="O37" s="36"/>
      <c r="P37" s="36"/>
      <c r="Q37" s="36"/>
    </row>
    <row r="38" spans="1:17" s="12" customFormat="1" ht="19.95" customHeight="1" x14ac:dyDescent="0.25">
      <c r="A38" s="66"/>
      <c r="B38" s="9">
        <f>IF($H$5=0,0,IF($H$5="Sunpal_8",8,IF($H$5="Sunpal_10",10,IF($H$5="Sunpal_18",18,20))))</f>
        <v>0</v>
      </c>
      <c r="C38" s="11" t="s">
        <v>3</v>
      </c>
      <c r="D38" s="50"/>
      <c r="E38" s="52"/>
      <c r="F38" s="43"/>
      <c r="G38" s="94"/>
      <c r="H38" s="102"/>
      <c r="I38" s="60"/>
      <c r="J38" s="60"/>
      <c r="K38" s="100"/>
      <c r="N38" s="36"/>
      <c r="O38" s="36"/>
      <c r="P38" s="36"/>
      <c r="Q38" s="36"/>
    </row>
    <row r="39" spans="1:17" ht="19.95" customHeight="1" x14ac:dyDescent="0.25">
      <c r="A39" s="65">
        <v>12</v>
      </c>
      <c r="B39" s="63" t="s">
        <v>85</v>
      </c>
      <c r="C39" s="64"/>
      <c r="D39" s="67">
        <f>IF(H5=0,0,IF(OR(H5="Sunpal_8",H5="Sunpal_10"),9016786,97329))</f>
        <v>0</v>
      </c>
      <c r="E39" s="65"/>
      <c r="F39" s="42" t="s">
        <v>20</v>
      </c>
      <c r="G39" s="93" t="s">
        <v>1</v>
      </c>
      <c r="H39" s="103">
        <f>IF(H5=0,0,IF(OR(H5="Sunpal_8",H5="Sunpal_10"),ROUNDUP(H17*0.6,1),H17))</f>
        <v>0</v>
      </c>
      <c r="I39" s="59" t="s">
        <v>1</v>
      </c>
      <c r="J39" s="59" t="s">
        <v>1</v>
      </c>
      <c r="K39" s="99" t="s">
        <v>86</v>
      </c>
      <c r="N39" s="36"/>
      <c r="O39" s="36"/>
      <c r="P39" s="36"/>
      <c r="Q39" s="36"/>
    </row>
    <row r="40" spans="1:17" ht="19.95" customHeight="1" x14ac:dyDescent="0.25">
      <c r="A40" s="66"/>
      <c r="B40" s="9">
        <f>IF($H$5=0,0,IF($H$5="Sunpal_8",8,IF($H$5="Sunpal_10",10,IF($H$5="Sunpal_18",18,20))))</f>
        <v>0</v>
      </c>
      <c r="C40" s="5" t="s">
        <v>3</v>
      </c>
      <c r="D40" s="68"/>
      <c r="E40" s="66"/>
      <c r="F40" s="43"/>
      <c r="G40" s="94"/>
      <c r="H40" s="104"/>
      <c r="I40" s="60"/>
      <c r="J40" s="60"/>
      <c r="K40" s="100"/>
      <c r="N40" s="36"/>
      <c r="O40" s="36"/>
      <c r="P40" s="36"/>
      <c r="Q40" s="36"/>
    </row>
    <row r="41" spans="1:17" ht="19.95" customHeight="1" x14ac:dyDescent="0.25">
      <c r="A41" s="65">
        <v>13</v>
      </c>
      <c r="B41" s="63" t="s">
        <v>15</v>
      </c>
      <c r="C41" s="64"/>
      <c r="D41" s="67">
        <f>IF(H5=0,0,IF(OR(H5="Sunpal_8",H5="Sunpal_10"),"9014287","Unavailable"))</f>
        <v>0</v>
      </c>
      <c r="E41" s="65"/>
      <c r="F41" s="42" t="s">
        <v>21</v>
      </c>
      <c r="G41" s="40" t="s">
        <v>1</v>
      </c>
      <c r="H41" s="45">
        <f>IF(H5=0,0,IF(OR(H5="Sunpal_8",H5="Sunpal_10"),ROUNDUP(H4/4,0),"N/A"))</f>
        <v>0</v>
      </c>
      <c r="I41" s="40" t="s">
        <v>1</v>
      </c>
      <c r="J41" s="40" t="s">
        <v>1</v>
      </c>
      <c r="K41" s="44" t="s">
        <v>88</v>
      </c>
      <c r="N41" s="36"/>
      <c r="O41" s="36"/>
      <c r="P41" s="36"/>
      <c r="Q41" s="36"/>
    </row>
    <row r="42" spans="1:17" ht="19.95" customHeight="1" x14ac:dyDescent="0.25">
      <c r="A42" s="66"/>
      <c r="B42" s="9">
        <f>IF($H$5=0,0,IF($H$5="Sunpal_8",8,IF($H$5="Sunpal_10",10,IF($H$5="Sunpal_18",18,20))))</f>
        <v>0</v>
      </c>
      <c r="C42" s="5" t="s">
        <v>3</v>
      </c>
      <c r="D42" s="68"/>
      <c r="E42" s="66"/>
      <c r="F42" s="43"/>
      <c r="G42" s="41"/>
      <c r="H42" s="46"/>
      <c r="I42" s="41"/>
      <c r="J42" s="41"/>
      <c r="K42" s="44"/>
      <c r="N42" s="36"/>
      <c r="O42" s="36"/>
      <c r="P42" s="36"/>
      <c r="Q42" s="36"/>
    </row>
    <row r="43" spans="1:17" x14ac:dyDescent="0.25">
      <c r="N43" s="36"/>
      <c r="O43" s="36"/>
      <c r="P43" s="36"/>
      <c r="Q43" s="36"/>
    </row>
    <row r="44" spans="1:17" x14ac:dyDescent="0.25">
      <c r="N44" s="36"/>
      <c r="O44" s="36"/>
      <c r="P44" s="36"/>
      <c r="Q44" s="36"/>
    </row>
    <row r="45" spans="1:17" x14ac:dyDescent="0.25">
      <c r="N45" s="36"/>
      <c r="O45" s="36"/>
      <c r="P45" s="36"/>
      <c r="Q45" s="36"/>
    </row>
    <row r="46" spans="1:17" x14ac:dyDescent="0.25">
      <c r="N46" s="36"/>
      <c r="O46" s="36"/>
      <c r="P46" s="36"/>
      <c r="Q46" s="36"/>
    </row>
    <row r="47" spans="1:17" x14ac:dyDescent="0.25">
      <c r="N47" s="36"/>
      <c r="O47" s="36"/>
      <c r="P47" s="36"/>
      <c r="Q47" s="36"/>
    </row>
    <row r="48" spans="1:17" x14ac:dyDescent="0.25">
      <c r="N48" s="36"/>
      <c r="O48" s="36"/>
      <c r="P48" s="36"/>
      <c r="Q48" s="36"/>
    </row>
    <row r="49" spans="14:17" x14ac:dyDescent="0.25">
      <c r="N49" s="36"/>
      <c r="O49" s="36"/>
      <c r="P49" s="36"/>
      <c r="Q49" s="36"/>
    </row>
    <row r="50" spans="14:17" x14ac:dyDescent="0.25">
      <c r="N50" s="36"/>
      <c r="O50" s="36"/>
      <c r="P50" s="36"/>
      <c r="Q50" s="36"/>
    </row>
    <row r="51" spans="14:17" x14ac:dyDescent="0.25">
      <c r="N51" s="36"/>
      <c r="O51" s="36"/>
      <c r="P51" s="36"/>
      <c r="Q51" s="36"/>
    </row>
    <row r="52" spans="14:17" x14ac:dyDescent="0.25">
      <c r="N52" s="36"/>
      <c r="O52" s="36"/>
      <c r="P52" s="36"/>
      <c r="Q52" s="36"/>
    </row>
    <row r="53" spans="14:17" x14ac:dyDescent="0.25">
      <c r="N53" s="18"/>
      <c r="O53" s="18"/>
      <c r="P53" s="36"/>
      <c r="Q53" s="36"/>
    </row>
    <row r="54" spans="14:17" x14ac:dyDescent="0.25">
      <c r="N54" s="18"/>
      <c r="O54" s="18"/>
      <c r="P54" s="18"/>
      <c r="Q54" s="18"/>
    </row>
    <row r="55" spans="14:17" x14ac:dyDescent="0.25">
      <c r="N55" s="18"/>
      <c r="O55" s="18"/>
      <c r="P55" s="36"/>
      <c r="Q55" s="36"/>
    </row>
    <row r="56" spans="14:17" x14ac:dyDescent="0.25">
      <c r="N56" s="18"/>
      <c r="O56" s="18"/>
      <c r="P56" s="18"/>
      <c r="Q56" s="18"/>
    </row>
    <row r="57" spans="14:17" x14ac:dyDescent="0.25">
      <c r="N57" s="18"/>
      <c r="O57" s="18"/>
      <c r="P57" s="36"/>
      <c r="Q57" s="36"/>
    </row>
    <row r="58" spans="14:17" x14ac:dyDescent="0.25">
      <c r="N58" s="18"/>
      <c r="O58" s="18"/>
      <c r="P58" s="36"/>
      <c r="Q58" s="36"/>
    </row>
    <row r="59" spans="14:17" x14ac:dyDescent="0.25">
      <c r="N59" s="18"/>
      <c r="O59" s="18"/>
      <c r="P59" s="36"/>
      <c r="Q59" s="36"/>
    </row>
    <row r="60" spans="14:17" x14ac:dyDescent="0.25">
      <c r="N60" s="18"/>
      <c r="O60" s="18"/>
      <c r="P60" s="36"/>
      <c r="Q60" s="36"/>
    </row>
    <row r="61" spans="14:17" x14ac:dyDescent="0.25">
      <c r="N61" s="18"/>
      <c r="O61" s="18"/>
      <c r="P61" s="36"/>
      <c r="Q61" s="36"/>
    </row>
    <row r="62" spans="14:17" x14ac:dyDescent="0.25">
      <c r="N62" s="18"/>
      <c r="O62" s="18"/>
      <c r="P62" s="18"/>
      <c r="Q62" s="18"/>
    </row>
    <row r="63" spans="14:17" x14ac:dyDescent="0.25">
      <c r="N63" s="18"/>
      <c r="O63" s="18"/>
      <c r="P63" s="18"/>
      <c r="Q63" s="18"/>
    </row>
    <row r="64" spans="14:17" x14ac:dyDescent="0.25">
      <c r="N64" s="18"/>
      <c r="O64" s="18"/>
      <c r="P64" s="18"/>
      <c r="Q64" s="18"/>
    </row>
    <row r="65" spans="14:17" x14ac:dyDescent="0.25">
      <c r="N65" s="18"/>
      <c r="O65" s="18"/>
      <c r="P65" s="18"/>
      <c r="Q65" s="18"/>
    </row>
    <row r="66" spans="14:17" x14ac:dyDescent="0.25">
      <c r="N66" s="18"/>
      <c r="O66" s="18"/>
      <c r="P66" s="18"/>
      <c r="Q66" s="18"/>
    </row>
  </sheetData>
  <dataConsolidate/>
  <mergeCells count="144">
    <mergeCell ref="A37:A38"/>
    <mergeCell ref="D35:D36"/>
    <mergeCell ref="D39:D40"/>
    <mergeCell ref="A33:A34"/>
    <mergeCell ref="H37:H38"/>
    <mergeCell ref="G37:G38"/>
    <mergeCell ref="I31:I32"/>
    <mergeCell ref="H31:H32"/>
    <mergeCell ref="G31:G32"/>
    <mergeCell ref="H39:H40"/>
    <mergeCell ref="I35:I36"/>
    <mergeCell ref="F35:F36"/>
    <mergeCell ref="G35:G36"/>
    <mergeCell ref="G39:G40"/>
    <mergeCell ref="F39:F40"/>
    <mergeCell ref="F37:F38"/>
    <mergeCell ref="I39:I40"/>
    <mergeCell ref="F31:F32"/>
    <mergeCell ref="K2:V2"/>
    <mergeCell ref="J4:K4"/>
    <mergeCell ref="V4:W4"/>
    <mergeCell ref="F25:F26"/>
    <mergeCell ref="B4:E4"/>
    <mergeCell ref="B10:E10"/>
    <mergeCell ref="B9:E9"/>
    <mergeCell ref="L19:L20"/>
    <mergeCell ref="D21:D22"/>
    <mergeCell ref="E21:E22"/>
    <mergeCell ref="F21:F22"/>
    <mergeCell ref="G21:G22"/>
    <mergeCell ref="H21:H22"/>
    <mergeCell ref="I21:I22"/>
    <mergeCell ref="J21:J22"/>
    <mergeCell ref="L21:L22"/>
    <mergeCell ref="K17:K18"/>
    <mergeCell ref="F17:F18"/>
    <mergeCell ref="J17:J18"/>
    <mergeCell ref="G23:G24"/>
    <mergeCell ref="F23:F24"/>
    <mergeCell ref="E17:E18"/>
    <mergeCell ref="K19:K20"/>
    <mergeCell ref="K23:K24"/>
    <mergeCell ref="L31:L32"/>
    <mergeCell ref="H27:H28"/>
    <mergeCell ref="J27:J28"/>
    <mergeCell ref="G27:G28"/>
    <mergeCell ref="H25:H26"/>
    <mergeCell ref="I25:I26"/>
    <mergeCell ref="J25:J26"/>
    <mergeCell ref="G25:G26"/>
    <mergeCell ref="I29:I30"/>
    <mergeCell ref="J29:J30"/>
    <mergeCell ref="G29:G30"/>
    <mergeCell ref="H29:H30"/>
    <mergeCell ref="K25:K26"/>
    <mergeCell ref="K27:K28"/>
    <mergeCell ref="K29:K30"/>
    <mergeCell ref="I27:I28"/>
    <mergeCell ref="J31:J32"/>
    <mergeCell ref="K31:K32"/>
    <mergeCell ref="A1:I1"/>
    <mergeCell ref="B19:C19"/>
    <mergeCell ref="B23:C23"/>
    <mergeCell ref="I15:J15"/>
    <mergeCell ref="I17:I18"/>
    <mergeCell ref="G17:G18"/>
    <mergeCell ref="I23:I24"/>
    <mergeCell ref="A17:A18"/>
    <mergeCell ref="D17:D18"/>
    <mergeCell ref="B5:E5"/>
    <mergeCell ref="A19:A20"/>
    <mergeCell ref="E19:E20"/>
    <mergeCell ref="H19:H20"/>
    <mergeCell ref="J19:J20"/>
    <mergeCell ref="G19:G20"/>
    <mergeCell ref="I19:I20"/>
    <mergeCell ref="C8:E8"/>
    <mergeCell ref="B6:E6"/>
    <mergeCell ref="B16:C16"/>
    <mergeCell ref="B21:C22"/>
    <mergeCell ref="E23:E24"/>
    <mergeCell ref="J23:J24"/>
    <mergeCell ref="H23:H24"/>
    <mergeCell ref="H17:H18"/>
    <mergeCell ref="K21:K22"/>
    <mergeCell ref="D19:D20"/>
    <mergeCell ref="F19:F20"/>
    <mergeCell ref="F29:F30"/>
    <mergeCell ref="A29:A30"/>
    <mergeCell ref="A25:A26"/>
    <mergeCell ref="A21:A22"/>
    <mergeCell ref="D29:D30"/>
    <mergeCell ref="E29:E30"/>
    <mergeCell ref="B27:C27"/>
    <mergeCell ref="B29:C29"/>
    <mergeCell ref="F27:F28"/>
    <mergeCell ref="A41:A42"/>
    <mergeCell ref="E41:E42"/>
    <mergeCell ref="D41:D42"/>
    <mergeCell ref="A27:A28"/>
    <mergeCell ref="A23:A24"/>
    <mergeCell ref="D27:D28"/>
    <mergeCell ref="B31:C31"/>
    <mergeCell ref="D31:D32"/>
    <mergeCell ref="E31:E32"/>
    <mergeCell ref="B25:C25"/>
    <mergeCell ref="D25:D26"/>
    <mergeCell ref="E25:E26"/>
    <mergeCell ref="B39:C39"/>
    <mergeCell ref="E39:E40"/>
    <mergeCell ref="E35:E36"/>
    <mergeCell ref="E27:E28"/>
    <mergeCell ref="D23:D24"/>
    <mergeCell ref="B35:C35"/>
    <mergeCell ref="A39:A40"/>
    <mergeCell ref="A35:A36"/>
    <mergeCell ref="E37:E38"/>
    <mergeCell ref="D37:D38"/>
    <mergeCell ref="B37:C37"/>
    <mergeCell ref="A31:A32"/>
    <mergeCell ref="G41:G42"/>
    <mergeCell ref="F41:F42"/>
    <mergeCell ref="I41:I42"/>
    <mergeCell ref="J41:J42"/>
    <mergeCell ref="K41:K42"/>
    <mergeCell ref="H41:H42"/>
    <mergeCell ref="B33:C33"/>
    <mergeCell ref="D33:D34"/>
    <mergeCell ref="E33:E34"/>
    <mergeCell ref="F33:F34"/>
    <mergeCell ref="G33:G34"/>
    <mergeCell ref="H33:H34"/>
    <mergeCell ref="I33:I34"/>
    <mergeCell ref="J33:J34"/>
    <mergeCell ref="K33:K34"/>
    <mergeCell ref="B41:C41"/>
    <mergeCell ref="K37:K38"/>
    <mergeCell ref="K35:K36"/>
    <mergeCell ref="J37:J38"/>
    <mergeCell ref="J39:J40"/>
    <mergeCell ref="H35:H36"/>
    <mergeCell ref="J35:J36"/>
    <mergeCell ref="K39:K40"/>
    <mergeCell ref="I37:I38"/>
  </mergeCells>
  <phoneticPr fontId="2" type="noConversion"/>
  <conditionalFormatting sqref="H3">
    <cfRule type="cellIs" dxfId="17" priority="10" operator="greaterThan">
      <formula>11.8</formula>
    </cfRule>
  </conditionalFormatting>
  <conditionalFormatting sqref="A17:K42">
    <cfRule type="expression" dxfId="16" priority="9">
      <formula>$H$3&gt;11.8</formula>
    </cfRule>
  </conditionalFormatting>
  <conditionalFormatting sqref="F21:F26">
    <cfRule type="expression" dxfId="15" priority="8">
      <formula>$H$3&gt;11.8</formula>
    </cfRule>
  </conditionalFormatting>
  <conditionalFormatting sqref="K27">
    <cfRule type="expression" dxfId="14" priority="7">
      <formula>$H$3&gt;11.8</formula>
    </cfRule>
  </conditionalFormatting>
  <conditionalFormatting sqref="K31 K29 K33">
    <cfRule type="expression" dxfId="13" priority="6">
      <formula>$H$3&gt;11.8</formula>
    </cfRule>
  </conditionalFormatting>
  <conditionalFormatting sqref="F35:F36">
    <cfRule type="expression" dxfId="12" priority="4">
      <formula>$H$3&gt;11.8</formula>
    </cfRule>
  </conditionalFormatting>
  <conditionalFormatting sqref="G35:G40">
    <cfRule type="expression" dxfId="11" priority="3">
      <formula>$H$3&gt;11.8</formula>
    </cfRule>
  </conditionalFormatting>
  <conditionalFormatting sqref="K21 K23 K25">
    <cfRule type="expression" dxfId="10" priority="2">
      <formula>$H$3&gt;11.8</formula>
    </cfRule>
  </conditionalFormatting>
  <conditionalFormatting sqref="K35 K37 K39 K41">
    <cfRule type="expression" dxfId="9" priority="1">
      <formula>$H$3&gt;11.8</formula>
    </cfRule>
  </conditionalFormatting>
  <dataValidations count="6">
    <dataValidation type="list" allowBlank="1" showInputMessage="1" showErrorMessage="1" sqref="H8" xr:uid="{00000000-0002-0000-0000-000000000000}">
      <formula1>$M$4:$M$5</formula1>
    </dataValidation>
    <dataValidation type="list" allowBlank="1" showInputMessage="1" showErrorMessage="1" sqref="H9" xr:uid="{00000000-0002-0000-0000-000002000000}">
      <formula1>$S$4:$S$5</formula1>
    </dataValidation>
    <dataValidation type="list" allowBlank="1" showInputMessage="1" showErrorMessage="1" sqref="H7" xr:uid="{0AF9F842-02EE-4D64-950A-BF2D93E6A0CE}">
      <formula1>$T$4:$T$11</formula1>
    </dataValidation>
    <dataValidation type="list" allowBlank="1" showInputMessage="1" showErrorMessage="1" sqref="H8:H9" xr:uid="{00000000-0002-0000-0000-000003000000}">
      <formula1>$N$5:$N$27</formula1>
    </dataValidation>
    <dataValidation type="list" allowBlank="1" showInputMessage="1" showErrorMessage="1" sqref="H5" xr:uid="{4355805A-A972-4EAB-9956-10073C4417F6}">
      <formula1>$N$4:$Q$4</formula1>
    </dataValidation>
    <dataValidation type="list" allowBlank="1" showInputMessage="1" showErrorMessage="1" sqref="H6" xr:uid="{1DBEE623-71F7-47F4-9FFC-9A33B4E84CAF}">
      <formula1>INDIRECT($H$5)</formula1>
    </dataValidation>
  </dataValidations>
  <pageMargins left="0.75" right="0.75" top="1" bottom="1" header="0.5" footer="0.5"/>
  <pageSetup orientation="landscape" r:id="rId1"/>
  <headerFooter alignWithMargins="0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F6:K59"/>
  <sheetViews>
    <sheetView workbookViewId="0">
      <selection activeCell="K8" sqref="K8"/>
    </sheetView>
  </sheetViews>
  <sheetFormatPr defaultRowHeight="13.2" x14ac:dyDescent="0.25"/>
  <cols>
    <col min="6" max="6" width="20" customWidth="1"/>
    <col min="7" max="8" width="20.6640625" customWidth="1"/>
  </cols>
  <sheetData>
    <row r="6" spans="6:11" x14ac:dyDescent="0.25">
      <c r="F6" s="16" t="s">
        <v>41</v>
      </c>
      <c r="G6" s="16" t="s">
        <v>103</v>
      </c>
      <c r="H6" s="16" t="s">
        <v>104</v>
      </c>
      <c r="I6" s="33" t="s">
        <v>105</v>
      </c>
    </row>
    <row r="7" spans="6:11" x14ac:dyDescent="0.25">
      <c r="F7" s="34" t="s">
        <v>42</v>
      </c>
      <c r="G7" s="34" t="s">
        <v>42</v>
      </c>
      <c r="H7" s="34" t="s">
        <v>42</v>
      </c>
      <c r="I7" s="34" t="s">
        <v>42</v>
      </c>
      <c r="K7" t="s">
        <v>104</v>
      </c>
    </row>
    <row r="8" spans="6:11" ht="26.4" x14ac:dyDescent="0.25">
      <c r="F8" s="34" t="s">
        <v>43</v>
      </c>
      <c r="G8" s="34" t="s">
        <v>43</v>
      </c>
      <c r="H8" s="34" t="s">
        <v>102</v>
      </c>
      <c r="I8" s="34" t="s">
        <v>102</v>
      </c>
    </row>
    <row r="9" spans="6:11" ht="26.4" x14ac:dyDescent="0.25">
      <c r="F9" s="34" t="s">
        <v>44</v>
      </c>
      <c r="G9" s="34" t="s">
        <v>44</v>
      </c>
      <c r="H9" s="34" t="s">
        <v>89</v>
      </c>
      <c r="I9" s="34" t="s">
        <v>89</v>
      </c>
    </row>
    <row r="10" spans="6:11" ht="26.4" x14ac:dyDescent="0.25">
      <c r="F10" s="34" t="s">
        <v>45</v>
      </c>
      <c r="G10" s="34" t="s">
        <v>45</v>
      </c>
      <c r="H10" s="34" t="s">
        <v>90</v>
      </c>
      <c r="I10" s="34" t="s">
        <v>90</v>
      </c>
    </row>
    <row r="11" spans="6:11" ht="26.4" x14ac:dyDescent="0.25">
      <c r="F11" s="34" t="s">
        <v>46</v>
      </c>
      <c r="G11" s="34" t="s">
        <v>46</v>
      </c>
      <c r="H11" s="34" t="s">
        <v>91</v>
      </c>
      <c r="I11" s="34" t="s">
        <v>91</v>
      </c>
    </row>
    <row r="12" spans="6:11" ht="26.4" x14ac:dyDescent="0.25">
      <c r="F12" s="34" t="s">
        <v>47</v>
      </c>
      <c r="G12" s="34" t="s">
        <v>47</v>
      </c>
      <c r="H12" s="34" t="s">
        <v>92</v>
      </c>
      <c r="I12" s="34" t="s">
        <v>92</v>
      </c>
    </row>
    <row r="13" spans="6:11" x14ac:dyDescent="0.25">
      <c r="F13" s="34" t="s">
        <v>48</v>
      </c>
      <c r="G13" s="34" t="s">
        <v>48</v>
      </c>
      <c r="H13" s="34" t="s">
        <v>93</v>
      </c>
      <c r="I13" s="34" t="s">
        <v>93</v>
      </c>
    </row>
    <row r="14" spans="6:11" x14ac:dyDescent="0.25">
      <c r="F14" s="34" t="s">
        <v>49</v>
      </c>
      <c r="G14" s="34" t="s">
        <v>49</v>
      </c>
      <c r="H14" s="34" t="s">
        <v>49</v>
      </c>
      <c r="I14" s="34" t="s">
        <v>49</v>
      </c>
    </row>
    <row r="15" spans="6:11" ht="26.4" x14ac:dyDescent="0.25">
      <c r="F15" s="34" t="s">
        <v>50</v>
      </c>
      <c r="G15" s="34" t="s">
        <v>50</v>
      </c>
      <c r="H15" s="34" t="s">
        <v>50</v>
      </c>
      <c r="I15" s="34" t="s">
        <v>50</v>
      </c>
    </row>
    <row r="16" spans="6:11" ht="26.4" x14ac:dyDescent="0.25">
      <c r="F16" s="34" t="s">
        <v>51</v>
      </c>
      <c r="G16" s="34" t="s">
        <v>51</v>
      </c>
      <c r="H16" s="34" t="s">
        <v>51</v>
      </c>
      <c r="I16" s="34" t="s">
        <v>51</v>
      </c>
    </row>
    <row r="17" spans="6:9" ht="26.4" x14ac:dyDescent="0.25">
      <c r="F17" s="34" t="s">
        <v>52</v>
      </c>
      <c r="G17" s="34" t="s">
        <v>52</v>
      </c>
      <c r="H17" s="34" t="s">
        <v>52</v>
      </c>
      <c r="I17" s="34" t="s">
        <v>52</v>
      </c>
    </row>
    <row r="18" spans="6:9" ht="39.6" x14ac:dyDescent="0.25">
      <c r="F18" s="34" t="s">
        <v>53</v>
      </c>
      <c r="G18" s="34" t="s">
        <v>53</v>
      </c>
      <c r="H18" s="34" t="s">
        <v>53</v>
      </c>
      <c r="I18" s="34" t="s">
        <v>53</v>
      </c>
    </row>
    <row r="19" spans="6:9" ht="26.4" x14ac:dyDescent="0.25">
      <c r="F19" s="34" t="s">
        <v>54</v>
      </c>
      <c r="G19" s="34" t="s">
        <v>54</v>
      </c>
      <c r="H19" s="34" t="s">
        <v>54</v>
      </c>
      <c r="I19" s="34" t="s">
        <v>54</v>
      </c>
    </row>
    <row r="20" spans="6:9" ht="39.6" x14ac:dyDescent="0.25">
      <c r="F20" s="34" t="s">
        <v>55</v>
      </c>
      <c r="G20" s="34" t="s">
        <v>55</v>
      </c>
      <c r="H20" s="34" t="s">
        <v>55</v>
      </c>
      <c r="I20" s="34" t="s">
        <v>55</v>
      </c>
    </row>
    <row r="21" spans="6:9" ht="39.6" x14ac:dyDescent="0.25">
      <c r="F21" s="34" t="s">
        <v>56</v>
      </c>
      <c r="G21" s="34" t="s">
        <v>56</v>
      </c>
      <c r="H21" s="34" t="s">
        <v>56</v>
      </c>
      <c r="I21" s="34" t="s">
        <v>56</v>
      </c>
    </row>
    <row r="22" spans="6:9" ht="26.4" x14ac:dyDescent="0.25">
      <c r="F22" s="34" t="s">
        <v>57</v>
      </c>
      <c r="G22" s="34" t="s">
        <v>57</v>
      </c>
      <c r="H22" s="34" t="s">
        <v>57</v>
      </c>
      <c r="I22" s="34" t="s">
        <v>57</v>
      </c>
    </row>
    <row r="23" spans="6:9" ht="26.4" x14ac:dyDescent="0.25">
      <c r="F23" s="34" t="s">
        <v>58</v>
      </c>
      <c r="G23" s="34" t="s">
        <v>58</v>
      </c>
      <c r="H23" s="34" t="s">
        <v>58</v>
      </c>
      <c r="I23" s="34" t="s">
        <v>58</v>
      </c>
    </row>
    <row r="24" spans="6:9" ht="26.4" x14ac:dyDescent="0.25">
      <c r="F24" s="34" t="s">
        <v>6</v>
      </c>
      <c r="G24" s="34" t="s">
        <v>6</v>
      </c>
      <c r="H24" s="34" t="s">
        <v>94</v>
      </c>
      <c r="I24" s="34" t="s">
        <v>94</v>
      </c>
    </row>
    <row r="25" spans="6:9" ht="39.6" x14ac:dyDescent="0.25">
      <c r="F25" s="35" t="s">
        <v>7</v>
      </c>
      <c r="G25" s="35" t="s">
        <v>7</v>
      </c>
      <c r="H25" s="34" t="s">
        <v>95</v>
      </c>
      <c r="I25" s="34" t="s">
        <v>95</v>
      </c>
    </row>
    <row r="26" spans="6:9" ht="39.6" x14ac:dyDescent="0.25">
      <c r="F26" s="35" t="s">
        <v>59</v>
      </c>
      <c r="G26" s="35" t="s">
        <v>59</v>
      </c>
      <c r="H26" s="35" t="s">
        <v>59</v>
      </c>
      <c r="I26" s="35" t="s">
        <v>59</v>
      </c>
    </row>
    <row r="27" spans="6:9" ht="39.6" x14ac:dyDescent="0.25">
      <c r="F27" s="35" t="s">
        <v>60</v>
      </c>
      <c r="G27" s="35" t="s">
        <v>60</v>
      </c>
      <c r="H27" s="34" t="s">
        <v>96</v>
      </c>
      <c r="I27" s="34" t="s">
        <v>96</v>
      </c>
    </row>
    <row r="28" spans="6:9" ht="39.6" x14ac:dyDescent="0.25">
      <c r="F28" s="35" t="s">
        <v>61</v>
      </c>
      <c r="G28" s="35" t="s">
        <v>61</v>
      </c>
      <c r="H28" s="35" t="s">
        <v>61</v>
      </c>
      <c r="I28" s="35" t="s">
        <v>61</v>
      </c>
    </row>
    <row r="29" spans="6:9" ht="52.8" x14ac:dyDescent="0.25">
      <c r="F29" s="35" t="s">
        <v>62</v>
      </c>
      <c r="G29" s="35" t="s">
        <v>62</v>
      </c>
      <c r="H29" s="34" t="s">
        <v>97</v>
      </c>
      <c r="I29" s="34" t="s">
        <v>97</v>
      </c>
    </row>
    <row r="30" spans="6:9" ht="39.6" x14ac:dyDescent="0.25">
      <c r="F30" s="35" t="s">
        <v>63</v>
      </c>
      <c r="G30" s="35" t="s">
        <v>63</v>
      </c>
      <c r="H30" s="34" t="s">
        <v>98</v>
      </c>
      <c r="I30" s="34" t="s">
        <v>98</v>
      </c>
    </row>
    <row r="31" spans="6:9" ht="39.6" x14ac:dyDescent="0.25">
      <c r="F31" s="35" t="s">
        <v>64</v>
      </c>
      <c r="G31" s="35" t="s">
        <v>64</v>
      </c>
      <c r="H31" s="34" t="s">
        <v>99</v>
      </c>
      <c r="I31" s="34" t="s">
        <v>99</v>
      </c>
    </row>
    <row r="32" spans="6:9" ht="39.6" x14ac:dyDescent="0.25">
      <c r="F32" s="35" t="s">
        <v>65</v>
      </c>
      <c r="G32" s="35" t="s">
        <v>65</v>
      </c>
      <c r="H32" s="34" t="s">
        <v>100</v>
      </c>
      <c r="I32" s="34" t="s">
        <v>100</v>
      </c>
    </row>
    <row r="33" spans="6:9" ht="39.6" x14ac:dyDescent="0.25">
      <c r="F33" s="35" t="s">
        <v>66</v>
      </c>
      <c r="G33" s="35" t="s">
        <v>66</v>
      </c>
      <c r="H33" s="34" t="s">
        <v>101</v>
      </c>
      <c r="I33" s="34" t="s">
        <v>101</v>
      </c>
    </row>
    <row r="34" spans="6:9" ht="39.6" x14ac:dyDescent="0.25">
      <c r="F34" s="35" t="s">
        <v>67</v>
      </c>
      <c r="G34" s="35" t="s">
        <v>67</v>
      </c>
      <c r="H34" s="35" t="s">
        <v>67</v>
      </c>
      <c r="I34" s="35" t="s">
        <v>67</v>
      </c>
    </row>
    <row r="35" spans="6:9" x14ac:dyDescent="0.25">
      <c r="F35" s="16">
        <v>26</v>
      </c>
      <c r="G35" s="16">
        <v>76</v>
      </c>
      <c r="H35" s="16">
        <v>126</v>
      </c>
      <c r="I35" s="16">
        <v>176</v>
      </c>
    </row>
    <row r="36" spans="6:9" x14ac:dyDescent="0.25">
      <c r="F36" s="16">
        <v>27</v>
      </c>
      <c r="G36" s="16">
        <v>77</v>
      </c>
      <c r="H36" s="16">
        <v>127</v>
      </c>
      <c r="I36" s="16">
        <v>177</v>
      </c>
    </row>
    <row r="37" spans="6:9" x14ac:dyDescent="0.25">
      <c r="F37" s="16">
        <v>28</v>
      </c>
      <c r="G37" s="16">
        <v>78</v>
      </c>
      <c r="H37" s="16">
        <v>128</v>
      </c>
      <c r="I37" s="16">
        <v>178</v>
      </c>
    </row>
    <row r="38" spans="6:9" x14ac:dyDescent="0.25">
      <c r="F38" s="16">
        <v>29</v>
      </c>
      <c r="G38" s="16">
        <v>79</v>
      </c>
      <c r="H38" s="16">
        <v>129</v>
      </c>
      <c r="I38" s="16">
        <v>179</v>
      </c>
    </row>
    <row r="39" spans="6:9" x14ac:dyDescent="0.25">
      <c r="F39" s="16">
        <v>30</v>
      </c>
      <c r="G39" s="16">
        <v>80</v>
      </c>
      <c r="H39" s="16">
        <v>130</v>
      </c>
      <c r="I39" s="16">
        <v>180</v>
      </c>
    </row>
    <row r="40" spans="6:9" x14ac:dyDescent="0.25">
      <c r="F40" s="16">
        <v>31</v>
      </c>
      <c r="G40" s="16">
        <v>81</v>
      </c>
      <c r="H40" s="16">
        <v>131</v>
      </c>
      <c r="I40" s="16">
        <v>181</v>
      </c>
    </row>
    <row r="41" spans="6:9" x14ac:dyDescent="0.25">
      <c r="F41" s="16">
        <v>32</v>
      </c>
      <c r="G41" s="16">
        <v>82</v>
      </c>
      <c r="H41" s="16">
        <v>132</v>
      </c>
      <c r="I41" s="16">
        <v>182</v>
      </c>
    </row>
    <row r="42" spans="6:9" x14ac:dyDescent="0.25">
      <c r="F42" s="16">
        <v>33</v>
      </c>
      <c r="G42" s="16">
        <v>83</v>
      </c>
      <c r="H42" s="16">
        <v>133</v>
      </c>
      <c r="I42" s="16">
        <v>183</v>
      </c>
    </row>
    <row r="43" spans="6:9" x14ac:dyDescent="0.25">
      <c r="F43" s="16">
        <v>34</v>
      </c>
      <c r="G43" s="16">
        <v>84</v>
      </c>
      <c r="H43" s="16">
        <v>134</v>
      </c>
      <c r="I43" s="16">
        <v>184</v>
      </c>
    </row>
    <row r="44" spans="6:9" x14ac:dyDescent="0.25">
      <c r="F44" s="16">
        <v>35</v>
      </c>
      <c r="G44" s="16">
        <v>85</v>
      </c>
      <c r="H44" s="16">
        <v>135</v>
      </c>
      <c r="I44" s="16">
        <v>185</v>
      </c>
    </row>
    <row r="45" spans="6:9" x14ac:dyDescent="0.25">
      <c r="F45" s="16">
        <v>36</v>
      </c>
      <c r="G45" s="16">
        <v>86</v>
      </c>
      <c r="H45" s="16">
        <v>136</v>
      </c>
      <c r="I45" s="16">
        <v>186</v>
      </c>
    </row>
    <row r="46" spans="6:9" x14ac:dyDescent="0.25">
      <c r="F46" s="16">
        <v>37</v>
      </c>
      <c r="G46" s="16">
        <v>87</v>
      </c>
      <c r="H46" s="16">
        <v>137</v>
      </c>
      <c r="I46" s="16">
        <v>187</v>
      </c>
    </row>
    <row r="47" spans="6:9" x14ac:dyDescent="0.25">
      <c r="F47" s="16">
        <v>38</v>
      </c>
      <c r="G47" s="16">
        <v>88</v>
      </c>
      <c r="H47" s="16">
        <v>138</v>
      </c>
      <c r="I47" s="16">
        <v>188</v>
      </c>
    </row>
    <row r="48" spans="6:9" x14ac:dyDescent="0.25">
      <c r="F48" s="16">
        <v>39</v>
      </c>
      <c r="G48" s="16">
        <v>89</v>
      </c>
      <c r="H48" s="16">
        <v>139</v>
      </c>
      <c r="I48" s="16">
        <v>189</v>
      </c>
    </row>
    <row r="49" spans="6:9" x14ac:dyDescent="0.25">
      <c r="F49" s="16">
        <v>40</v>
      </c>
      <c r="G49" s="16">
        <v>90</v>
      </c>
      <c r="H49" s="16">
        <v>140</v>
      </c>
      <c r="I49" s="16">
        <v>190</v>
      </c>
    </row>
    <row r="50" spans="6:9" x14ac:dyDescent="0.25">
      <c r="F50" s="16">
        <v>41</v>
      </c>
      <c r="G50" s="16">
        <v>91</v>
      </c>
      <c r="H50" s="16">
        <v>141</v>
      </c>
      <c r="I50" s="16">
        <v>191</v>
      </c>
    </row>
    <row r="51" spans="6:9" x14ac:dyDescent="0.25">
      <c r="F51" s="16">
        <v>42</v>
      </c>
      <c r="G51" s="16">
        <v>92</v>
      </c>
      <c r="H51" s="16">
        <v>142</v>
      </c>
      <c r="I51" s="16">
        <v>192</v>
      </c>
    </row>
    <row r="52" spans="6:9" x14ac:dyDescent="0.25">
      <c r="F52" s="16">
        <v>43</v>
      </c>
      <c r="G52" s="16">
        <v>93</v>
      </c>
      <c r="H52" s="16">
        <v>143</v>
      </c>
      <c r="I52" s="16">
        <v>193</v>
      </c>
    </row>
    <row r="53" spans="6:9" x14ac:dyDescent="0.25">
      <c r="F53" s="16">
        <v>44</v>
      </c>
      <c r="G53" s="16">
        <v>94</v>
      </c>
      <c r="H53" s="16">
        <v>144</v>
      </c>
      <c r="I53" s="16">
        <v>194</v>
      </c>
    </row>
    <row r="54" spans="6:9" x14ac:dyDescent="0.25">
      <c r="F54" s="16">
        <v>45</v>
      </c>
      <c r="G54" s="16">
        <v>95</v>
      </c>
      <c r="H54" s="16">
        <v>145</v>
      </c>
      <c r="I54" s="16">
        <v>195</v>
      </c>
    </row>
    <row r="55" spans="6:9" x14ac:dyDescent="0.25">
      <c r="F55" s="16">
        <v>46</v>
      </c>
      <c r="G55" s="16">
        <v>96</v>
      </c>
      <c r="H55" s="16">
        <v>146</v>
      </c>
      <c r="I55" s="16">
        <v>196</v>
      </c>
    </row>
    <row r="56" spans="6:9" x14ac:dyDescent="0.25">
      <c r="F56" s="16">
        <v>47</v>
      </c>
      <c r="G56" s="16">
        <v>97</v>
      </c>
      <c r="H56" s="16">
        <v>147</v>
      </c>
      <c r="I56" s="16">
        <v>197</v>
      </c>
    </row>
    <row r="57" spans="6:9" x14ac:dyDescent="0.25">
      <c r="F57" s="16">
        <v>48</v>
      </c>
      <c r="G57" s="16">
        <v>98</v>
      </c>
      <c r="H57" s="16">
        <v>148</v>
      </c>
      <c r="I57" s="16">
        <v>198</v>
      </c>
    </row>
    <row r="58" spans="6:9" x14ac:dyDescent="0.25">
      <c r="F58" s="16">
        <v>49</v>
      </c>
      <c r="G58" s="16">
        <v>99</v>
      </c>
      <c r="H58" s="16">
        <v>149</v>
      </c>
      <c r="I58" s="16">
        <v>199</v>
      </c>
    </row>
    <row r="59" spans="6:9" x14ac:dyDescent="0.25">
      <c r="F59" s="16">
        <v>50</v>
      </c>
      <c r="G59" s="16">
        <v>100</v>
      </c>
      <c r="H59" s="16">
        <v>150</v>
      </c>
      <c r="I59" s="16">
        <v>200</v>
      </c>
    </row>
  </sheetData>
  <phoneticPr fontId="2" type="noConversion"/>
  <dataValidations count="2">
    <dataValidation type="list" allowBlank="1" showInputMessage="1" showErrorMessage="1" sqref="K7" xr:uid="{84468CFC-E6C4-4CAC-81C8-DAD6E3729976}">
      <formula1>$F$6:$I$6</formula1>
    </dataValidation>
    <dataValidation type="list" allowBlank="1" showInputMessage="1" showErrorMessage="1" sqref="K8" xr:uid="{F0076BCD-261A-4A4A-AF54-ED094E7C10E6}">
      <formula1>INDIRECT($K$7)</formula1>
    </dataValidation>
  </dataValidations>
  <pageMargins left="0.75" right="0.75" top="1" bottom="1" header="0.5" footer="0.5"/>
  <headerFooter alignWithMargins="0"/>
  <customProperties>
    <customPr name="EpmWorksheetKeyString_GU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2" type="noConversion"/>
  <pageMargins left="0.75" right="0.75" top="1" bottom="1" header="0.5" footer="0.5"/>
  <headerFooter alignWithMargins="0"/>
  <customProperties>
    <customPr name="Epm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Sheet1</vt:lpstr>
      <vt:lpstr>Sheet2</vt:lpstr>
      <vt:lpstr>Sheet3</vt:lpstr>
      <vt:lpstr>Sunpal_10</vt:lpstr>
      <vt:lpstr>Sunpal_18</vt:lpstr>
      <vt:lpstr>Sunpal_20</vt:lpstr>
      <vt:lpstr>Sunpal_8</vt:lpstr>
    </vt:vector>
  </TitlesOfParts>
  <Company>Palram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michel_a</dc:creator>
  <cp:lastModifiedBy>Tal Furman</cp:lastModifiedBy>
  <dcterms:created xsi:type="dcterms:W3CDTF">2009-06-30T07:19:56Z</dcterms:created>
  <dcterms:modified xsi:type="dcterms:W3CDTF">2020-04-01T10:09:47Z</dcterms:modified>
</cp:coreProperties>
</file>